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8" activeTab="0"/>
  </bookViews>
  <sheets>
    <sheet name="planilha" sheetId="1" r:id="rId1"/>
    <sheet name="cronograma" sheetId="2" r:id="rId2"/>
    <sheet name="Plan3" sheetId="3" r:id="rId3"/>
  </sheets>
  <externalReferences>
    <externalReference r:id="rId6"/>
  </externalReferences>
  <definedNames>
    <definedName name="_xlnm.Print_Area" localSheetId="1">'cronograma'!$A$1:$N$33</definedName>
    <definedName name="_xlnm.Print_Area" localSheetId="0">'planilha'!$A$1:$J$33</definedName>
  </definedNames>
  <calcPr fullCalcOnLoad="1"/>
</workbook>
</file>

<file path=xl/sharedStrings.xml><?xml version="1.0" encoding="utf-8"?>
<sst xmlns="http://schemas.openxmlformats.org/spreadsheetml/2006/main" count="182" uniqueCount="78">
  <si>
    <t>ITEM</t>
  </si>
  <si>
    <t>Nº</t>
  </si>
  <si>
    <t>UNIDADE</t>
  </si>
  <si>
    <t>QUANT.</t>
  </si>
  <si>
    <t>VALOR UNITÁRIO</t>
  </si>
  <si>
    <t>VALOR TOTAL</t>
  </si>
  <si>
    <t>m²</t>
  </si>
  <si>
    <t>m³</t>
  </si>
  <si>
    <t>PLANILHA DE ORÇAMENTÁRIA</t>
  </si>
  <si>
    <t>m</t>
  </si>
  <si>
    <t>Lastro de pedra britada</t>
  </si>
  <si>
    <t>BASE</t>
  </si>
  <si>
    <t>DATA:</t>
  </si>
  <si>
    <t>MOVIMENTO DE TERRA</t>
  </si>
  <si>
    <t>2.1</t>
  </si>
  <si>
    <t>Escavação mecanizada de valas ou cavas com profundidade de até 2,00 m</t>
  </si>
  <si>
    <t>Reaterro manual apiloado sem controle de compactação</t>
  </si>
  <si>
    <t>Transporte de solo de 1ª e 2ª categoria por caminhão até o 2° km</t>
  </si>
  <si>
    <t>3.0</t>
  </si>
  <si>
    <t>INFRA ESTRUTURA</t>
  </si>
  <si>
    <t>3.1</t>
  </si>
  <si>
    <t>unid.</t>
  </si>
  <si>
    <t>Poço de Visita tipo PMSP - Balão</t>
  </si>
  <si>
    <t>4.0</t>
  </si>
  <si>
    <t>FORNECIMENTO E ASSENTAMENTO DE TUBULAÇÃO</t>
  </si>
  <si>
    <t>4.1</t>
  </si>
  <si>
    <t>LIMPEZA DE VEGETAÇÃO</t>
  </si>
  <si>
    <t>Limpeza mecanizada do terreno, inclusive troncos até 15 cm de diâmetro, com caminhão à disposição, dentro e fora da obra, com transporte no raio de até 1,0 km</t>
  </si>
  <si>
    <t>COMPRIMENTO</t>
  </si>
  <si>
    <t>LARGURA</t>
  </si>
  <si>
    <t>ALTURA</t>
  </si>
  <si>
    <t>ESCAVAÇÃO</t>
  </si>
  <si>
    <t>ESCORAMENTO</t>
  </si>
  <si>
    <t>REATERRO</t>
  </si>
  <si>
    <t>brita</t>
  </si>
  <si>
    <t>1.1</t>
  </si>
  <si>
    <t>1.2</t>
  </si>
  <si>
    <t>1.3</t>
  </si>
  <si>
    <t>1.4</t>
  </si>
  <si>
    <t>1.5</t>
  </si>
  <si>
    <t>2.0</t>
  </si>
  <si>
    <t>MATERIAL</t>
  </si>
  <si>
    <t>LIGAÇÃO DE ESGOTO</t>
  </si>
  <si>
    <t>Tubo de PVC rígido PxB com virola e anel de borracha, linha esgoto série reforçada ´R´. DN= 150 mm, inclusive conexões</t>
  </si>
  <si>
    <t>2.2</t>
  </si>
  <si>
    <t>Tampão em ferro fundido de Ø 600 mm, classe 125 (ruptura &gt; 125 kN)</t>
  </si>
  <si>
    <t>esgoto</t>
  </si>
  <si>
    <t>pluvial</t>
  </si>
  <si>
    <t>Diretora de Operações e Expensão</t>
  </si>
  <si>
    <t>Engenheira Civil</t>
  </si>
  <si>
    <t>CREA - SP 5068987010</t>
  </si>
  <si>
    <t>Ana Carolina Mattos Santos</t>
  </si>
  <si>
    <t>MÃO DE OBRA</t>
  </si>
  <si>
    <t>CÓDIGO</t>
  </si>
  <si>
    <t>07.02.020</t>
  </si>
  <si>
    <t>11.18.040</t>
  </si>
  <si>
    <t>06.11.040</t>
  </si>
  <si>
    <t>05.10.020</t>
  </si>
  <si>
    <t>49.12.140</t>
  </si>
  <si>
    <t>49.06.400</t>
  </si>
  <si>
    <t>46.03.060</t>
  </si>
  <si>
    <t>02.09.040</t>
  </si>
  <si>
    <t>CPOS 171</t>
  </si>
  <si>
    <t>TOTAL</t>
  </si>
  <si>
    <t>01.20.870</t>
  </si>
  <si>
    <t>Levantamento planialtimétrico cadastral em área rural até 2 alqueires</t>
  </si>
  <si>
    <t>3.2</t>
  </si>
  <si>
    <t>46.02.010</t>
  </si>
  <si>
    <t>Tubo de PVC rígido branco, pontas lisas, soldável, linha esgoto série normal, DN= 40 mm, inclusive conexões</t>
  </si>
  <si>
    <t>BOLETIM</t>
  </si>
  <si>
    <t>CRONOGRAMA FÍSICO FINANCEIRO</t>
  </si>
  <si>
    <t xml:space="preserve"> DISTRITO INDUSTRIAL - LIGAÇÃO DE ESGOTO</t>
  </si>
  <si>
    <t>PLANILHA ORÇAMENTÁRIA DE MATERIAIS - DISTRITO INDUSTRIAL - LIGAÇÃO DE ESGOTO</t>
  </si>
  <si>
    <t>1º Mês</t>
  </si>
  <si>
    <t>2º Mês</t>
  </si>
  <si>
    <t>3º Mês</t>
  </si>
  <si>
    <t>VALOR</t>
  </si>
  <si>
    <t>%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</si>
</sst>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dd\-mmm\-yy"/>
    <numFmt numFmtId="187" formatCode="#,##0.000_);\(#,##0.000\)"/>
    <numFmt numFmtId="188" formatCode="#,##0.00_ ;\-#,##0.00\ "/>
    <numFmt numFmtId="189" formatCode="_-[$R$-416]\ * #,##0.00_-;\-[$R$-416]\ * #,##0.00_-;_-[$R$-416]\ * &quot;-&quot;??_-;_-@_-"/>
    <numFmt numFmtId="190" formatCode="_(* #,##0.000_);_(* \(#,##0.000\);_(* &quot;-&quot;??_);_(@_)"/>
    <numFmt numFmtId="191" formatCode="0.0000"/>
    <numFmt numFmtId="192" formatCode="0.00000"/>
    <numFmt numFmtId="193" formatCode="0.0"/>
    <numFmt numFmtId="194" formatCode="_(* #,##0.0000_);_(* \(#,##0.0000\);_(* &quot;-&quot;??_);_(@_)"/>
    <numFmt numFmtId="195" formatCode="0.0%"/>
  </numFmts>
  <fonts count="52">
    <font>
      <sz val="10"/>
      <color indexed="8"/>
      <name val="Arial"/>
      <family val="2"/>
    </font>
    <font>
      <sz val="10"/>
      <name val="Arial"/>
      <family val="0"/>
    </font>
    <font>
      <b/>
      <sz val="14"/>
      <color indexed="56"/>
      <name val="Verdana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2"/>
    </font>
    <font>
      <b/>
      <sz val="13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Arial"/>
      <family val="2"/>
    </font>
    <font>
      <b/>
      <sz val="10"/>
      <color rgb="FFFF0000"/>
      <name val="Arial"/>
      <family val="2"/>
    </font>
    <font>
      <sz val="14"/>
      <color theme="3" tint="-0.4999699890613556"/>
      <name val="Arial"/>
      <family val="2"/>
    </font>
    <font>
      <b/>
      <sz val="13"/>
      <color theme="3" tint="-0.4999699890613556"/>
      <name val="Arial"/>
      <family val="2"/>
    </font>
    <font>
      <b/>
      <sz val="13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BD5ED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4999699890613556"/>
      </left>
      <right style="medium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ck">
        <color theme="3" tint="-0.24993999302387238"/>
      </left>
      <right style="medium">
        <color theme="3" tint="-0.4999699890613556"/>
      </right>
      <top style="thick">
        <color theme="3" tint="-0.24993999302387238"/>
      </top>
      <bottom style="thin">
        <color theme="3" tint="-0.4999699890613556"/>
      </bottom>
    </border>
    <border>
      <left style="medium">
        <color theme="3" tint="-0.4999699890613556"/>
      </left>
      <right style="medium">
        <color theme="3" tint="-0.4999699890613556"/>
      </right>
      <top style="thick">
        <color theme="3" tint="-0.24993999302387238"/>
      </top>
      <bottom style="thin">
        <color theme="3" tint="-0.4999699890613556"/>
      </bottom>
    </border>
    <border>
      <left style="medium">
        <color theme="3" tint="-0.4999699890613556"/>
      </left>
      <right style="thick">
        <color theme="3" tint="-0.24993999302387238"/>
      </right>
      <top style="thick">
        <color theme="3" tint="-0.24993999302387238"/>
      </top>
      <bottom style="thin">
        <color theme="3" tint="-0.4999699890613556"/>
      </bottom>
    </border>
    <border>
      <left style="thick">
        <color theme="3" tint="-0.24993999302387238"/>
      </left>
      <right style="medium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thick">
        <color theme="3" tint="-0.24993999302387238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thick">
        <color theme="3" tint="-0.24993999302387238"/>
      </right>
      <top style="thick">
        <color theme="3" tint="-0.24993999302387238"/>
      </top>
      <bottom style="thick">
        <color theme="3" tint="-0.24993999302387238"/>
      </bottom>
    </border>
    <border>
      <left style="medium">
        <color theme="3" tint="-0.4999699890613556"/>
      </left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ck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thick">
        <color theme="3" tint="-0.24993999302387238"/>
      </bottom>
    </border>
    <border>
      <left style="medium">
        <color indexed="56"/>
      </left>
      <right>
        <color indexed="63"/>
      </right>
      <top style="medium">
        <color indexed="56"/>
      </top>
      <bottom style="thick">
        <color theme="3" tint="-0.24993999302387238"/>
      </bottom>
    </border>
    <border>
      <left style="medium">
        <color theme="3" tint="-0.4999699890613556"/>
      </left>
      <right>
        <color indexed="63"/>
      </right>
      <top style="thick">
        <color theme="3" tint="-0.24993999302387238"/>
      </top>
      <bottom style="thin">
        <color theme="3" tint="-0.4999699890613556"/>
      </bottom>
    </border>
    <border>
      <left style="medium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medium">
        <color theme="3" tint="-0.4999699890613556"/>
      </right>
      <top style="thin">
        <color theme="3" tint="-0.4999699890613556"/>
      </top>
      <bottom>
        <color indexed="63"/>
      </bottom>
    </border>
    <border>
      <left>
        <color indexed="63"/>
      </left>
      <right style="medium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medium">
        <color theme="3" tint="-0.4999699890613556"/>
      </right>
      <top style="thin">
        <color theme="3" tint="-0.4999699890613556"/>
      </top>
      <bottom>
        <color indexed="63"/>
      </bottom>
    </border>
    <border>
      <left style="thick">
        <color theme="3" tint="-0.24993999302387238"/>
      </left>
      <right style="medium">
        <color theme="3" tint="-0.4999699890613556"/>
      </right>
      <top style="thin">
        <color theme="3" tint="-0.4999699890613556"/>
      </top>
      <bottom>
        <color indexed="63"/>
      </bottom>
    </border>
    <border>
      <left style="thick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ck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thick">
        <color theme="3" tint="-0.24993999302387238"/>
      </bottom>
    </border>
    <border>
      <left style="thick">
        <color theme="3" tint="-0.4999699890613556"/>
      </left>
      <right style="thick">
        <color theme="3" tint="-0.4999699890613556"/>
      </right>
      <top style="thick">
        <color theme="3" tint="-0.4999699890613556"/>
      </top>
      <bottom style="thick">
        <color theme="3" tint="-0.4999699890613556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thick">
        <color theme="3" tint="-0.24993999302387238"/>
      </bottom>
    </border>
    <border>
      <left style="thick">
        <color theme="3" tint="-0.24993999302387238"/>
      </left>
      <right style="medium">
        <color theme="3" tint="-0.24993999302387238"/>
      </right>
      <top style="thick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thick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ck">
        <color theme="3" tint="-0.24993999302387238"/>
      </right>
      <top style="medium">
        <color theme="3" tint="-0.24993999302387238"/>
      </top>
      <bottom style="thick">
        <color theme="3" tint="-0.24993999302387238"/>
      </bottom>
    </border>
    <border>
      <left style="medium">
        <color theme="3" tint="-0.24993999302387238"/>
      </left>
      <right style="thick">
        <color theme="3" tint="-0.24993999302387238"/>
      </right>
      <top style="thick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ck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3" tint="-0.4999699890613556"/>
      </left>
      <right style="medium">
        <color theme="3" tint="-0.4999699890613556"/>
      </right>
      <top style="thick">
        <color theme="3" tint="-0.4999699890613556"/>
      </top>
      <bottom style="medium">
        <color theme="3" tint="-0.4999699890613556"/>
      </bottom>
    </border>
    <border>
      <left style="medium">
        <color theme="3" tint="-0.4999699890613556"/>
      </left>
      <right>
        <color indexed="63"/>
      </right>
      <top style="thick">
        <color theme="3" tint="-0.4999699890613556"/>
      </top>
      <bottom style="medium">
        <color theme="3" tint="-0.4999699890613556"/>
      </bottom>
    </border>
    <border>
      <left style="medium">
        <color theme="3" tint="-0.4999699890613556"/>
      </left>
      <right style="thick">
        <color theme="3" tint="-0.4999699890613556"/>
      </right>
      <top style="thick">
        <color theme="3" tint="-0.4999699890613556"/>
      </top>
      <bottom style="medium">
        <color theme="3" tint="-0.4999699890613556"/>
      </bottom>
    </border>
    <border>
      <left style="thick">
        <color theme="3" tint="-0.24993999302387238"/>
      </left>
      <right style="medium">
        <color indexed="56"/>
      </right>
      <top style="thick">
        <color theme="3" tint="-0.24993999302387238"/>
      </top>
      <bottom style="thin">
        <color indexed="56"/>
      </bottom>
    </border>
    <border>
      <left style="thick">
        <color theme="3" tint="-0.24993999302387238"/>
      </left>
      <right style="medium">
        <color indexed="56"/>
      </right>
      <top style="thin">
        <color indexed="56"/>
      </top>
      <bottom style="thick">
        <color theme="3" tint="-0.24993999302387238"/>
      </bottom>
    </border>
    <border>
      <left style="medium">
        <color indexed="56"/>
      </left>
      <right style="medium">
        <color indexed="56"/>
      </right>
      <top style="thick">
        <color theme="3" tint="-0.24993999302387238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ck">
        <color theme="3" tint="-0.24993999302387238"/>
      </bottom>
    </border>
    <border>
      <left style="medium">
        <color indexed="56"/>
      </left>
      <right style="medium">
        <color indexed="56"/>
      </right>
      <top style="thick">
        <color theme="3" tint="-0.24993999302387238"/>
      </top>
      <bottom style="medium">
        <color indexed="56"/>
      </bottom>
    </border>
    <border>
      <left style="medium">
        <color theme="3" tint="-0.4999699890613556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 style="thick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 style="medium">
        <color theme="3" tint="-0.4999699890613556"/>
      </left>
      <right style="thick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 style="thick">
        <color indexed="56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ck">
        <color theme="3" tint="-0.4999699890613556"/>
      </left>
      <right style="medium">
        <color theme="3" tint="-0.4999699890613556"/>
      </right>
      <top style="thick">
        <color theme="3" tint="-0.4999699890613556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 style="thick">
        <color theme="3" tint="-0.4999699890613556"/>
      </top>
      <bottom style="medium">
        <color theme="3" tint="-0.4999699890613556"/>
      </bottom>
    </border>
    <border>
      <left style="thick">
        <color theme="3" tint="-0.4999699890613556"/>
      </left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 style="thick">
        <color theme="3" tint="-0.4999699890613556"/>
      </left>
      <right style="medium">
        <color theme="3" tint="-0.4999699890613556"/>
      </right>
      <top style="medium">
        <color theme="3" tint="-0.4999699890613556"/>
      </top>
      <bottom style="thick">
        <color theme="3" tint="-0.49996998906135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thick">
        <color theme="3" tint="-0.4999699890613556"/>
      </bottom>
    </border>
    <border>
      <left style="medium">
        <color theme="3" tint="-0.4999699890613556"/>
      </left>
      <right style="medium">
        <color theme="3" tint="-0.4999699890613556"/>
      </right>
      <top style="medium">
        <color theme="3" tint="-0.4999699890613556"/>
      </top>
      <bottom style="thick">
        <color theme="3" tint="-0.4999699890613556"/>
      </bottom>
    </border>
    <border>
      <left style="medium">
        <color theme="3" tint="-0.4999699890613556"/>
      </left>
      <right>
        <color indexed="63"/>
      </right>
      <top style="medium">
        <color theme="3" tint="-0.4999699890613556"/>
      </top>
      <bottom style="thick">
        <color theme="3" tint="-0.4999699890613556"/>
      </bottom>
    </border>
    <border>
      <left style="medium">
        <color theme="3" tint="-0.4999699890613556"/>
      </left>
      <right style="thick">
        <color theme="3" tint="-0.4999699890613556"/>
      </right>
      <top style="medium">
        <color theme="3" tint="-0.4999699890613556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6"/>
      </left>
      <right>
        <color indexed="63"/>
      </right>
      <top style="thick">
        <color theme="3" tint="-0.24993999302387238"/>
      </top>
      <bottom style="medium">
        <color indexed="56"/>
      </bottom>
    </border>
    <border>
      <left>
        <color indexed="63"/>
      </left>
      <right style="medium">
        <color indexed="56"/>
      </right>
      <top style="thick">
        <color theme="3" tint="-0.24993999302387238"/>
      </top>
      <bottom style="medium">
        <color indexed="56"/>
      </bottom>
    </border>
    <border>
      <left>
        <color indexed="63"/>
      </left>
      <right style="thick">
        <color theme="3" tint="-0.24993999302387238"/>
      </right>
      <top style="thick">
        <color theme="3" tint="-0.24993999302387238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ck">
        <color theme="3" tint="-0.24993999302387238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thick">
        <color theme="3" tint="-0.24993999302387238"/>
      </bottom>
    </border>
    <border>
      <left style="thick">
        <color theme="3" tint="-0.24993999302387238"/>
      </left>
      <right>
        <color indexed="63"/>
      </right>
      <top style="thick">
        <color theme="3" tint="-0.24993999302387238"/>
      </top>
      <bottom style="thick">
        <color theme="3" tint="-0.24993999302387238"/>
      </bottom>
    </border>
    <border>
      <left>
        <color indexed="63"/>
      </left>
      <right>
        <color indexed="63"/>
      </right>
      <top style="thick">
        <color theme="3" tint="-0.24993999302387238"/>
      </top>
      <bottom style="thick">
        <color theme="3" tint="-0.24993999302387238"/>
      </bottom>
    </border>
    <border>
      <left>
        <color indexed="63"/>
      </left>
      <right style="medium">
        <color theme="3" tint="-0.4999699890613556"/>
      </right>
      <top style="thick">
        <color theme="3" tint="-0.24993999302387238"/>
      </top>
      <bottom style="thick">
        <color theme="3" tint="-0.24993999302387238"/>
      </bottom>
    </border>
    <border>
      <left>
        <color indexed="63"/>
      </left>
      <right style="medium">
        <color theme="3" tint="-0.4999699890613556"/>
      </right>
      <top style="thick">
        <color theme="3" tint="-0.24993999302387238"/>
      </top>
      <bottom style="thin">
        <color theme="3" tint="-0.4999699890613556"/>
      </bottom>
    </border>
    <border>
      <left style="thick">
        <color theme="3" tint="-0.24993999302387238"/>
      </left>
      <right style="medium">
        <color theme="3" tint="-0.24993999302387238"/>
      </right>
      <top style="thick">
        <color theme="3" tint="-0.24993999302387238"/>
      </top>
      <bottom style="medium">
        <color theme="3" tint="-0.24993999302387238"/>
      </bottom>
    </border>
    <border>
      <left style="thick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thick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thick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thick">
        <color theme="3" tint="-0.24993999302387238"/>
      </right>
      <top style="thick">
        <color theme="3" tint="-0.24993999302387238"/>
      </top>
      <bottom style="medium">
        <color theme="3" tint="-0.2499399930238723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171" fontId="0" fillId="0" borderId="0" xfId="62" applyNumberFormat="1" applyFont="1" applyAlignment="1">
      <alignment/>
    </xf>
    <xf numFmtId="171" fontId="0" fillId="0" borderId="0" xfId="0" applyNumberFormat="1" applyAlignment="1">
      <alignment/>
    </xf>
    <xf numFmtId="189" fontId="0" fillId="0" borderId="0" xfId="45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" fillId="32" borderId="11" xfId="0" applyNumberFormat="1" applyFont="1" applyFill="1" applyBorder="1" applyAlignment="1">
      <alignment horizontal="center" vertical="center"/>
    </xf>
    <xf numFmtId="171" fontId="4" fillId="32" borderId="12" xfId="0" applyNumberFormat="1" applyFont="1" applyFill="1" applyBorder="1" applyAlignment="1">
      <alignment vertical="center" wrapText="1"/>
    </xf>
    <xf numFmtId="171" fontId="3" fillId="32" borderId="12" xfId="0" applyNumberFormat="1" applyFont="1" applyFill="1" applyBorder="1" applyAlignment="1">
      <alignment horizontal="center" vertical="center" wrapText="1"/>
    </xf>
    <xf numFmtId="189" fontId="0" fillId="32" borderId="13" xfId="45" applyNumberFormat="1" applyFont="1" applyFill="1" applyBorder="1" applyAlignment="1">
      <alignment horizontal="center" vertical="center"/>
    </xf>
    <xf numFmtId="0" fontId="4" fillId="32" borderId="14" xfId="0" applyNumberFormat="1" applyFont="1" applyFill="1" applyBorder="1" applyAlignment="1">
      <alignment horizontal="center" vertical="center"/>
    </xf>
    <xf numFmtId="171" fontId="4" fillId="32" borderId="10" xfId="0" applyNumberFormat="1" applyFont="1" applyFill="1" applyBorder="1" applyAlignment="1">
      <alignment vertical="center" wrapText="1"/>
    </xf>
    <xf numFmtId="171" fontId="3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9" fontId="0" fillId="32" borderId="15" xfId="45" applyNumberFormat="1" applyFont="1" applyFill="1" applyBorder="1" applyAlignment="1">
      <alignment horizontal="center" vertical="center"/>
    </xf>
    <xf numFmtId="189" fontId="48" fillId="0" borderId="16" xfId="45" applyNumberFormat="1" applyFont="1" applyBorder="1" applyAlignment="1">
      <alignment horizontal="right" vertical="center"/>
    </xf>
    <xf numFmtId="0" fontId="49" fillId="0" borderId="0" xfId="49" applyFont="1" applyBorder="1" applyAlignment="1">
      <alignment vertical="center" wrapText="1"/>
      <protection/>
    </xf>
    <xf numFmtId="0" fontId="49" fillId="0" borderId="0" xfId="49" applyFont="1" applyFill="1" applyBorder="1" applyAlignment="1">
      <alignment vertical="center" wrapText="1"/>
      <protection/>
    </xf>
    <xf numFmtId="0" fontId="50" fillId="0" borderId="17" xfId="4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9" fontId="47" fillId="33" borderId="18" xfId="45" applyNumberFormat="1" applyFont="1" applyFill="1" applyBorder="1" applyAlignment="1">
      <alignment horizontal="center" vertical="center"/>
    </xf>
    <xf numFmtId="189" fontId="0" fillId="32" borderId="12" xfId="45" applyNumberFormat="1" applyFont="1" applyFill="1" applyBorder="1" applyAlignment="1">
      <alignment horizontal="center" vertical="center"/>
    </xf>
    <xf numFmtId="0" fontId="50" fillId="0" borderId="17" xfId="49" applyFont="1" applyFill="1" applyBorder="1" applyAlignment="1">
      <alignment horizontal="right" vertical="center"/>
      <protection/>
    </xf>
    <xf numFmtId="171" fontId="3" fillId="0" borderId="19" xfId="0" applyNumberFormat="1" applyFont="1" applyFill="1" applyBorder="1" applyAlignment="1">
      <alignment horizontal="left" vertical="center" wrapText="1"/>
    </xf>
    <xf numFmtId="171" fontId="3" fillId="0" borderId="19" xfId="0" applyNumberFormat="1" applyFont="1" applyFill="1" applyBorder="1" applyAlignment="1">
      <alignment horizontal="center" vertical="center" wrapText="1"/>
    </xf>
    <xf numFmtId="171" fontId="3" fillId="0" borderId="20" xfId="0" applyNumberFormat="1" applyFont="1" applyFill="1" applyBorder="1" applyAlignment="1">
      <alignment horizontal="center" vertical="center" wrapText="1"/>
    </xf>
    <xf numFmtId="189" fontId="47" fillId="33" borderId="21" xfId="45" applyNumberFormat="1" applyFont="1" applyFill="1" applyBorder="1" applyAlignment="1">
      <alignment horizontal="center" vertical="center"/>
    </xf>
    <xf numFmtId="189" fontId="0" fillId="32" borderId="22" xfId="45" applyNumberFormat="1" applyFont="1" applyFill="1" applyBorder="1" applyAlignment="1">
      <alignment horizontal="center" vertical="center"/>
    </xf>
    <xf numFmtId="189" fontId="0" fillId="32" borderId="23" xfId="45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left" vertical="center" wrapText="1"/>
    </xf>
    <xf numFmtId="189" fontId="0" fillId="0" borderId="10" xfId="45" applyNumberFormat="1" applyFont="1" applyFill="1" applyBorder="1" applyAlignment="1">
      <alignment horizontal="center" vertical="center"/>
    </xf>
    <xf numFmtId="189" fontId="0" fillId="0" borderId="23" xfId="45" applyNumberFormat="1" applyFont="1" applyFill="1" applyBorder="1" applyAlignment="1">
      <alignment horizontal="center" vertical="center"/>
    </xf>
    <xf numFmtId="189" fontId="0" fillId="0" borderId="15" xfId="45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89" fontId="0" fillId="0" borderId="19" xfId="45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89" fontId="0" fillId="0" borderId="20" xfId="45" applyNumberFormat="1" applyFont="1" applyFill="1" applyBorder="1" applyAlignment="1">
      <alignment horizontal="center" vertical="center"/>
    </xf>
    <xf numFmtId="171" fontId="3" fillId="0" borderId="24" xfId="0" applyNumberFormat="1" applyFont="1" applyFill="1" applyBorder="1" applyAlignment="1">
      <alignment horizontal="center" vertical="center" wrapText="1"/>
    </xf>
    <xf numFmtId="0" fontId="4" fillId="32" borderId="25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189" fontId="48" fillId="0" borderId="0" xfId="45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189" fontId="51" fillId="0" borderId="0" xfId="45" applyNumberFormat="1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171" fontId="3" fillId="0" borderId="24" xfId="0" applyNumberFormat="1" applyFont="1" applyFill="1" applyBorder="1" applyAlignment="1">
      <alignment vertical="center" wrapText="1"/>
    </xf>
    <xf numFmtId="0" fontId="48" fillId="0" borderId="0" xfId="0" applyFont="1" applyBorder="1" applyAlignment="1">
      <alignment horizontal="right" vertical="center"/>
    </xf>
    <xf numFmtId="0" fontId="4" fillId="0" borderId="28" xfId="0" applyNumberFormat="1" applyFont="1" applyFill="1" applyBorder="1" applyAlignment="1">
      <alignment horizontal="center" vertical="center"/>
    </xf>
    <xf numFmtId="171" fontId="3" fillId="0" borderId="19" xfId="0" applyNumberFormat="1" applyFont="1" applyFill="1" applyBorder="1" applyAlignment="1">
      <alignment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171" fontId="3" fillId="0" borderId="2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0" fillId="0" borderId="30" xfId="49" applyFont="1" applyFill="1" applyBorder="1" applyAlignment="1">
      <alignment horizontal="center" vertical="center"/>
      <protection/>
    </xf>
    <xf numFmtId="0" fontId="50" fillId="0" borderId="30" xfId="49" applyFont="1" applyFill="1" applyBorder="1" applyAlignment="1">
      <alignment horizontal="right" vertical="center"/>
      <protection/>
    </xf>
    <xf numFmtId="189" fontId="47" fillId="33" borderId="31" xfId="45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4" fillId="32" borderId="32" xfId="0" applyNumberFormat="1" applyFont="1" applyFill="1" applyBorder="1" applyAlignment="1">
      <alignment horizontal="center" vertical="center"/>
    </xf>
    <xf numFmtId="171" fontId="4" fillId="32" borderId="33" xfId="0" applyNumberFormat="1" applyFont="1" applyFill="1" applyBorder="1" applyAlignment="1">
      <alignment vertical="center" wrapText="1"/>
    </xf>
    <xf numFmtId="171" fontId="3" fillId="32" borderId="33" xfId="0" applyNumberFormat="1" applyFont="1" applyFill="1" applyBorder="1" applyAlignment="1">
      <alignment horizontal="center" vertical="center" wrapText="1"/>
    </xf>
    <xf numFmtId="0" fontId="0" fillId="32" borderId="33" xfId="0" applyFont="1" applyFill="1" applyBorder="1" applyAlignment="1">
      <alignment horizontal="center" vertical="center"/>
    </xf>
    <xf numFmtId="189" fontId="0" fillId="32" borderId="33" xfId="45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32" borderId="28" xfId="0" applyNumberFormat="1" applyFont="1" applyFill="1" applyBorder="1" applyAlignment="1">
      <alignment horizontal="center" vertical="center"/>
    </xf>
    <xf numFmtId="171" fontId="4" fillId="32" borderId="19" xfId="0" applyNumberFormat="1" applyFont="1" applyFill="1" applyBorder="1" applyAlignment="1">
      <alignment vertical="center" wrapText="1"/>
    </xf>
    <xf numFmtId="171" fontId="3" fillId="32" borderId="19" xfId="0" applyNumberFormat="1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32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171" fontId="0" fillId="0" borderId="10" xfId="62" applyFont="1" applyFill="1" applyBorder="1" applyAlignment="1">
      <alignment horizontal="center" vertical="center"/>
    </xf>
    <xf numFmtId="171" fontId="0" fillId="0" borderId="0" xfId="62" applyFont="1" applyAlignment="1">
      <alignment horizontal="center" vertical="center"/>
    </xf>
    <xf numFmtId="171" fontId="51" fillId="0" borderId="0" xfId="62" applyFont="1" applyBorder="1" applyAlignment="1">
      <alignment horizontal="center" vertical="center"/>
    </xf>
    <xf numFmtId="171" fontId="0" fillId="32" borderId="12" xfId="62" applyFont="1" applyFill="1" applyBorder="1" applyAlignment="1">
      <alignment horizontal="center" vertical="center"/>
    </xf>
    <xf numFmtId="171" fontId="0" fillId="32" borderId="10" xfId="62" applyFont="1" applyFill="1" applyBorder="1" applyAlignment="1">
      <alignment horizontal="center" vertical="center"/>
    </xf>
    <xf numFmtId="171" fontId="0" fillId="0" borderId="24" xfId="62" applyFont="1" applyFill="1" applyBorder="1" applyAlignment="1">
      <alignment horizontal="center" vertical="center"/>
    </xf>
    <xf numFmtId="171" fontId="48" fillId="0" borderId="0" xfId="62" applyFont="1" applyBorder="1" applyAlignment="1">
      <alignment horizontal="right" vertical="center"/>
    </xf>
    <xf numFmtId="10" fontId="48" fillId="0" borderId="16" xfId="51" applyNumberFormat="1" applyFont="1" applyBorder="1" applyAlignment="1">
      <alignment horizontal="right" vertical="center"/>
    </xf>
    <xf numFmtId="10" fontId="0" fillId="0" borderId="0" xfId="51" applyNumberFormat="1" applyFont="1" applyAlignment="1">
      <alignment/>
    </xf>
    <xf numFmtId="10" fontId="47" fillId="0" borderId="0" xfId="51" applyNumberFormat="1" applyFont="1" applyAlignment="1">
      <alignment/>
    </xf>
    <xf numFmtId="10" fontId="1" fillId="0" borderId="31" xfId="51" applyNumberFormat="1" applyFont="1" applyFill="1" applyBorder="1" applyAlignment="1">
      <alignment horizontal="center" vertical="center" wrapText="1"/>
    </xf>
    <xf numFmtId="10" fontId="0" fillId="32" borderId="33" xfId="51" applyNumberFormat="1" applyFont="1" applyFill="1" applyBorder="1" applyAlignment="1">
      <alignment horizontal="center" vertical="center"/>
    </xf>
    <xf numFmtId="10" fontId="0" fillId="0" borderId="19" xfId="51" applyNumberFormat="1" applyFont="1" applyFill="1" applyBorder="1" applyAlignment="1">
      <alignment horizontal="center" vertical="center"/>
    </xf>
    <xf numFmtId="10" fontId="0" fillId="32" borderId="19" xfId="51" applyNumberFormat="1" applyFont="1" applyFill="1" applyBorder="1" applyAlignment="1">
      <alignment horizontal="center" vertical="center"/>
    </xf>
    <xf numFmtId="10" fontId="0" fillId="0" borderId="20" xfId="51" applyNumberFormat="1" applyFont="1" applyFill="1" applyBorder="1" applyAlignment="1">
      <alignment horizontal="center" vertical="center"/>
    </xf>
    <xf numFmtId="10" fontId="1" fillId="0" borderId="34" xfId="51" applyNumberFormat="1" applyFont="1" applyFill="1" applyBorder="1" applyAlignment="1">
      <alignment horizontal="center" vertical="center" wrapText="1"/>
    </xf>
    <xf numFmtId="10" fontId="0" fillId="32" borderId="35" xfId="51" applyNumberFormat="1" applyFont="1" applyFill="1" applyBorder="1" applyAlignment="1">
      <alignment horizontal="center" vertical="center"/>
    </xf>
    <xf numFmtId="10" fontId="0" fillId="0" borderId="36" xfId="51" applyNumberFormat="1" applyFont="1" applyFill="1" applyBorder="1" applyAlignment="1">
      <alignment horizontal="center" vertical="center"/>
    </xf>
    <xf numFmtId="10" fontId="0" fillId="32" borderId="36" xfId="51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10" fontId="0" fillId="0" borderId="37" xfId="51" applyNumberFormat="1" applyFont="1" applyBorder="1" applyAlignment="1">
      <alignment/>
    </xf>
    <xf numFmtId="0" fontId="2" fillId="0" borderId="0" xfId="49" applyFont="1" applyBorder="1" applyAlignment="1">
      <alignment horizontal="center" vertical="center" wrapText="1"/>
      <protection/>
    </xf>
    <xf numFmtId="0" fontId="50" fillId="0" borderId="38" xfId="49" applyFont="1" applyBorder="1" applyAlignment="1">
      <alignment horizontal="center" vertical="center" wrapText="1"/>
      <protection/>
    </xf>
    <xf numFmtId="0" fontId="50" fillId="0" borderId="39" xfId="49" applyFont="1" applyBorder="1" applyAlignment="1">
      <alignment horizontal="center" vertical="center" wrapText="1"/>
      <protection/>
    </xf>
    <xf numFmtId="0" fontId="50" fillId="0" borderId="40" xfId="49" applyFont="1" applyBorder="1" applyAlignment="1">
      <alignment horizontal="center" vertical="center" wrapText="1"/>
      <protection/>
    </xf>
    <xf numFmtId="0" fontId="47" fillId="33" borderId="41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17" fontId="47" fillId="33" borderId="43" xfId="0" applyNumberFormat="1" applyFont="1" applyFill="1" applyBorder="1" applyAlignment="1">
      <alignment horizontal="center" vertical="center"/>
    </xf>
    <xf numFmtId="17" fontId="47" fillId="33" borderId="44" xfId="0" applyNumberFormat="1" applyFont="1" applyFill="1" applyBorder="1" applyAlignment="1">
      <alignment horizontal="center" vertical="center"/>
    </xf>
    <xf numFmtId="171" fontId="47" fillId="33" borderId="45" xfId="62" applyFont="1" applyFill="1" applyBorder="1" applyAlignment="1">
      <alignment horizontal="center" vertical="center"/>
    </xf>
    <xf numFmtId="171" fontId="47" fillId="33" borderId="18" xfId="62" applyFont="1" applyFill="1" applyBorder="1" applyAlignment="1">
      <alignment horizontal="center" vertical="center"/>
    </xf>
    <xf numFmtId="0" fontId="50" fillId="0" borderId="46" xfId="49" applyFont="1" applyFill="1" applyBorder="1" applyAlignment="1">
      <alignment horizontal="left" vertical="center" wrapText="1"/>
      <protection/>
    </xf>
    <xf numFmtId="0" fontId="50" fillId="0" borderId="47" xfId="49" applyFont="1" applyFill="1" applyBorder="1" applyAlignment="1">
      <alignment horizontal="left" vertical="center" wrapText="1"/>
      <protection/>
    </xf>
    <xf numFmtId="0" fontId="50" fillId="0" borderId="48" xfId="49" applyFont="1" applyFill="1" applyBorder="1" applyAlignment="1">
      <alignment horizontal="left" vertical="center" wrapText="1"/>
      <protection/>
    </xf>
    <xf numFmtId="14" fontId="50" fillId="0" borderId="17" xfId="49" applyNumberFormat="1" applyFont="1" applyFill="1" applyBorder="1" applyAlignment="1">
      <alignment horizontal="left" vertical="center" wrapText="1"/>
      <protection/>
    </xf>
    <xf numFmtId="14" fontId="50" fillId="0" borderId="46" xfId="49" applyNumberFormat="1" applyFont="1" applyFill="1" applyBorder="1" applyAlignment="1">
      <alignment horizontal="left" vertical="center" wrapText="1"/>
      <protection/>
    </xf>
    <xf numFmtId="14" fontId="50" fillId="0" borderId="49" xfId="49" applyNumberFormat="1" applyFont="1" applyFill="1" applyBorder="1" applyAlignment="1">
      <alignment horizontal="left" vertical="center" wrapText="1"/>
      <protection/>
    </xf>
    <xf numFmtId="0" fontId="51" fillId="14" borderId="50" xfId="0" applyFont="1" applyFill="1" applyBorder="1" applyAlignment="1">
      <alignment horizontal="center" vertical="center"/>
    </xf>
    <xf numFmtId="0" fontId="51" fillId="14" borderId="51" xfId="0" applyFont="1" applyFill="1" applyBorder="1" applyAlignment="1">
      <alignment horizontal="center" vertical="center"/>
    </xf>
    <xf numFmtId="0" fontId="51" fillId="14" borderId="52" xfId="0" applyFont="1" applyFill="1" applyBorder="1" applyAlignment="1">
      <alignment horizontal="center" vertical="center"/>
    </xf>
    <xf numFmtId="189" fontId="7" fillId="0" borderId="0" xfId="45" applyNumberFormat="1" applyFont="1" applyAlignment="1">
      <alignment horizontal="center" vertical="top"/>
    </xf>
    <xf numFmtId="0" fontId="49" fillId="0" borderId="53" xfId="49" applyFont="1" applyFill="1" applyBorder="1" applyAlignment="1">
      <alignment horizontal="center" vertical="center" shrinkToFit="1"/>
      <protection/>
    </xf>
    <xf numFmtId="0" fontId="49" fillId="0" borderId="54" xfId="49" applyFont="1" applyFill="1" applyBorder="1" applyAlignment="1">
      <alignment horizontal="center" vertical="center" shrinkToFit="1"/>
      <protection/>
    </xf>
    <xf numFmtId="0" fontId="49" fillId="0" borderId="38" xfId="49" applyFont="1" applyFill="1" applyBorder="1" applyAlignment="1">
      <alignment horizontal="center" vertical="center" shrinkToFit="1"/>
      <protection/>
    </xf>
    <xf numFmtId="0" fontId="49" fillId="0" borderId="55" xfId="49" applyFont="1" applyFill="1" applyBorder="1" applyAlignment="1">
      <alignment horizontal="center" vertical="center" shrinkToFit="1"/>
      <protection/>
    </xf>
    <xf numFmtId="0" fontId="49" fillId="0" borderId="56" xfId="49" applyFont="1" applyFill="1" applyBorder="1" applyAlignment="1">
      <alignment horizontal="center" vertical="center" shrinkToFit="1"/>
      <protection/>
    </xf>
    <xf numFmtId="0" fontId="49" fillId="0" borderId="17" xfId="49" applyFont="1" applyFill="1" applyBorder="1" applyAlignment="1">
      <alignment horizontal="center" vertical="center" shrinkToFit="1"/>
      <protection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189" fontId="0" fillId="0" borderId="62" xfId="45" applyNumberFormat="1" applyFont="1" applyBorder="1" applyAlignment="1">
      <alignment horizontal="center" vertical="center"/>
    </xf>
    <xf numFmtId="189" fontId="5" fillId="0" borderId="0" xfId="45" applyNumberFormat="1" applyFont="1" applyBorder="1" applyAlignment="1">
      <alignment horizontal="center" vertical="center"/>
    </xf>
    <xf numFmtId="189" fontId="47" fillId="33" borderId="63" xfId="45" applyNumberFormat="1" applyFont="1" applyFill="1" applyBorder="1" applyAlignment="1">
      <alignment horizontal="center" vertical="center"/>
    </xf>
    <xf numFmtId="189" fontId="47" fillId="33" borderId="64" xfId="45" applyNumberFormat="1" applyFont="1" applyFill="1" applyBorder="1" applyAlignment="1">
      <alignment horizontal="center" vertical="center"/>
    </xf>
    <xf numFmtId="189" fontId="47" fillId="33" borderId="65" xfId="45" applyNumberFormat="1" applyFont="1" applyFill="1" applyBorder="1" applyAlignment="1">
      <alignment horizontal="center" vertical="center"/>
    </xf>
    <xf numFmtId="0" fontId="47" fillId="33" borderId="66" xfId="0" applyFont="1" applyFill="1" applyBorder="1" applyAlignment="1">
      <alignment horizontal="center" vertical="center"/>
    </xf>
    <xf numFmtId="0" fontId="47" fillId="33" borderId="67" xfId="0" applyFont="1" applyFill="1" applyBorder="1" applyAlignment="1">
      <alignment horizontal="center" vertical="center"/>
    </xf>
    <xf numFmtId="0" fontId="48" fillId="0" borderId="68" xfId="0" applyFont="1" applyBorder="1" applyAlignment="1">
      <alignment horizontal="right" vertical="center"/>
    </xf>
    <xf numFmtId="0" fontId="48" fillId="0" borderId="69" xfId="0" applyFont="1" applyBorder="1" applyAlignment="1">
      <alignment horizontal="right" vertical="center"/>
    </xf>
    <xf numFmtId="0" fontId="48" fillId="0" borderId="70" xfId="0" applyFont="1" applyBorder="1" applyAlignment="1">
      <alignment horizontal="right" vertical="center"/>
    </xf>
    <xf numFmtId="0" fontId="4" fillId="32" borderId="22" xfId="0" applyNumberFormat="1" applyFont="1" applyFill="1" applyBorder="1" applyAlignment="1">
      <alignment horizontal="center" vertical="center"/>
    </xf>
    <xf numFmtId="0" fontId="4" fillId="32" borderId="71" xfId="0" applyNumberFormat="1" applyFont="1" applyFill="1" applyBorder="1" applyAlignment="1">
      <alignment horizontal="center" vertical="center"/>
    </xf>
    <xf numFmtId="0" fontId="4" fillId="32" borderId="23" xfId="0" applyNumberFormat="1" applyFont="1" applyFill="1" applyBorder="1" applyAlignment="1">
      <alignment horizontal="center" vertical="center"/>
    </xf>
    <xf numFmtId="0" fontId="4" fillId="32" borderId="25" xfId="0" applyNumberFormat="1" applyFont="1" applyFill="1" applyBorder="1" applyAlignment="1">
      <alignment horizontal="center" vertical="center"/>
    </xf>
    <xf numFmtId="0" fontId="50" fillId="0" borderId="30" xfId="49" applyFont="1" applyBorder="1" applyAlignment="1">
      <alignment horizontal="center" vertical="center" wrapText="1"/>
      <protection/>
    </xf>
    <xf numFmtId="0" fontId="50" fillId="0" borderId="30" xfId="49" applyFont="1" applyFill="1" applyBorder="1" applyAlignment="1">
      <alignment horizontal="left" vertical="center" wrapText="1"/>
      <protection/>
    </xf>
    <xf numFmtId="14" fontId="50" fillId="0" borderId="30" xfId="49" applyNumberFormat="1" applyFont="1" applyFill="1" applyBorder="1" applyAlignment="1">
      <alignment horizontal="left" vertical="center" wrapText="1"/>
      <protection/>
    </xf>
    <xf numFmtId="0" fontId="6" fillId="0" borderId="30" xfId="0" applyFont="1" applyBorder="1" applyAlignment="1">
      <alignment horizontal="center" vertical="center"/>
    </xf>
    <xf numFmtId="0" fontId="49" fillId="0" borderId="30" xfId="49" applyFont="1" applyFill="1" applyBorder="1" applyAlignment="1">
      <alignment horizontal="center" vertical="center" shrinkToFit="1"/>
      <protection/>
    </xf>
    <xf numFmtId="0" fontId="47" fillId="33" borderId="72" xfId="0" applyFont="1" applyFill="1" applyBorder="1" applyAlignment="1">
      <alignment horizontal="center" vertical="center"/>
    </xf>
    <xf numFmtId="0" fontId="47" fillId="33" borderId="73" xfId="0" applyFont="1" applyFill="1" applyBorder="1" applyAlignment="1">
      <alignment horizontal="center" vertical="center"/>
    </xf>
    <xf numFmtId="0" fontId="47" fillId="33" borderId="74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17" fontId="47" fillId="33" borderId="74" xfId="0" applyNumberFormat="1" applyFont="1" applyFill="1" applyBorder="1" applyAlignment="1">
      <alignment horizontal="center" vertical="center"/>
    </xf>
    <xf numFmtId="17" fontId="47" fillId="33" borderId="31" xfId="0" applyNumberFormat="1" applyFont="1" applyFill="1" applyBorder="1" applyAlignment="1">
      <alignment horizontal="center" vertical="center"/>
    </xf>
    <xf numFmtId="0" fontId="4" fillId="32" borderId="33" xfId="0" applyNumberFormat="1" applyFont="1" applyFill="1" applyBorder="1" applyAlignment="1">
      <alignment horizontal="center" vertical="center"/>
    </xf>
    <xf numFmtId="0" fontId="4" fillId="32" borderId="19" xfId="0" applyNumberFormat="1" applyFont="1" applyFill="1" applyBorder="1" applyAlignment="1">
      <alignment horizontal="center" vertical="center"/>
    </xf>
    <xf numFmtId="189" fontId="0" fillId="0" borderId="37" xfId="45" applyNumberFormat="1" applyFont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189" fontId="47" fillId="33" borderId="74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28575</xdr:rowOff>
    </xdr:from>
    <xdr:to>
      <xdr:col>3</xdr:col>
      <xdr:colOff>4762500</xdr:colOff>
      <xdr:row>2</xdr:row>
      <xdr:rowOff>342900</xdr:rowOff>
    </xdr:to>
    <xdr:pic>
      <xdr:nvPicPr>
        <xdr:cNvPr id="1" name="Imagem 1" descr="CABEÇALHO - PREFEITUR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8575"/>
          <a:ext cx="5295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1828800</xdr:colOff>
      <xdr:row>0</xdr:row>
      <xdr:rowOff>9525</xdr:rowOff>
    </xdr:from>
    <xdr:to>
      <xdr:col>6</xdr:col>
      <xdr:colOff>876300</xdr:colOff>
      <xdr:row>2</xdr:row>
      <xdr:rowOff>323850</xdr:rowOff>
    </xdr:to>
    <xdr:pic>
      <xdr:nvPicPr>
        <xdr:cNvPr id="1" name="Imagem 1" descr="CABEÇALHO - PREFEITUR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9525"/>
          <a:ext cx="5295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io%20Mabiente\Desktop\Obras%202017\OBRAS%20EM%20ANDAMENTO%202017\FEHIDRO%2017\FEHIDRO17\MEMORIA%20DE%20CALCU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pos 169"/>
      <sheetName val="CRONOGRAMA"/>
      <sheetName val="Plan1"/>
      <sheetName val="ORÇAMENTO (2)"/>
    </sheetNames>
    <sheetDataSet>
      <sheetData sheetId="3">
        <row r="3">
          <cell r="F3">
            <v>3.14159265358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zoomScalePageLayoutView="0" workbookViewId="0" topLeftCell="A10">
      <selection activeCell="D34" sqref="D34"/>
    </sheetView>
  </sheetViews>
  <sheetFormatPr defaultColWidth="9.140625" defaultRowHeight="12.75"/>
  <cols>
    <col min="1" max="1" width="3.57421875" style="5" bestFit="1" customWidth="1"/>
    <col min="2" max="3" width="10.7109375" style="5" customWidth="1"/>
    <col min="4" max="4" width="76.00390625" style="5" bestFit="1" customWidth="1"/>
    <col min="5" max="5" width="9.140625" style="5" bestFit="1" customWidth="1"/>
    <col min="6" max="6" width="10.28125" style="77" bestFit="1" customWidth="1"/>
    <col min="7" max="7" width="12.140625" style="4" bestFit="1" customWidth="1"/>
    <col min="8" max="8" width="15.421875" style="4" bestFit="1" customWidth="1"/>
    <col min="9" max="9" width="13.28125" style="4" bestFit="1" customWidth="1"/>
    <col min="10" max="10" width="15.421875" style="4" bestFit="1" customWidth="1"/>
    <col min="11" max="11" width="9.140625" style="5" customWidth="1"/>
    <col min="13" max="13" width="20.7109375" style="0" bestFit="1" customWidth="1"/>
  </cols>
  <sheetData>
    <row r="1" spans="1:13" ht="27.75" customHeight="1" thickBot="1" thickTop="1">
      <c r="A1" s="119"/>
      <c r="B1" s="120"/>
      <c r="C1" s="120"/>
      <c r="D1" s="121"/>
      <c r="E1" s="98" t="s">
        <v>8</v>
      </c>
      <c r="F1" s="98"/>
      <c r="G1" s="98"/>
      <c r="H1" s="99"/>
      <c r="I1" s="99"/>
      <c r="J1" s="100"/>
      <c r="K1" s="19"/>
      <c r="L1" s="97"/>
      <c r="M1" s="1"/>
    </row>
    <row r="2" spans="1:13" ht="27.75" customHeight="1" thickBot="1">
      <c r="A2" s="122"/>
      <c r="B2" s="123"/>
      <c r="C2" s="123"/>
      <c r="D2" s="124"/>
      <c r="E2" s="21" t="s">
        <v>11</v>
      </c>
      <c r="F2" s="109" t="s">
        <v>62</v>
      </c>
      <c r="G2" s="110"/>
      <c r="H2" s="110"/>
      <c r="I2" s="110"/>
      <c r="J2" s="111"/>
      <c r="K2" s="20"/>
      <c r="L2" s="97"/>
      <c r="M2" s="1"/>
    </row>
    <row r="3" spans="1:13" ht="27.75" customHeight="1" thickBot="1">
      <c r="A3" s="122"/>
      <c r="B3" s="123"/>
      <c r="C3" s="123"/>
      <c r="D3" s="124"/>
      <c r="E3" s="26" t="s">
        <v>12</v>
      </c>
      <c r="F3" s="112">
        <v>43173</v>
      </c>
      <c r="G3" s="112"/>
      <c r="H3" s="113"/>
      <c r="I3" s="113"/>
      <c r="J3" s="114"/>
      <c r="K3" s="20"/>
      <c r="L3" s="97"/>
      <c r="M3" s="1"/>
    </row>
    <row r="4" spans="1:13" ht="27.75" customHeight="1" thickBot="1">
      <c r="A4" s="125" t="s">
        <v>72</v>
      </c>
      <c r="B4" s="126"/>
      <c r="C4" s="126"/>
      <c r="D4" s="127"/>
      <c r="E4" s="127"/>
      <c r="F4" s="127"/>
      <c r="G4" s="127"/>
      <c r="H4" s="128"/>
      <c r="I4" s="128"/>
      <c r="J4" s="129"/>
      <c r="K4" s="20"/>
      <c r="L4" s="97"/>
      <c r="M4" s="1"/>
    </row>
    <row r="5" spans="1:5" ht="5.25" customHeight="1" thickBot="1" thickTop="1">
      <c r="A5" s="46"/>
      <c r="B5" s="46"/>
      <c r="C5" s="46"/>
      <c r="D5" s="46"/>
      <c r="E5" s="46"/>
    </row>
    <row r="6" spans="1:10" s="8" customFormat="1" ht="18" thickBot="1" thickTop="1">
      <c r="A6" s="115" t="s">
        <v>42</v>
      </c>
      <c r="B6" s="116"/>
      <c r="C6" s="116"/>
      <c r="D6" s="116"/>
      <c r="E6" s="116"/>
      <c r="F6" s="116"/>
      <c r="G6" s="116"/>
      <c r="H6" s="116"/>
      <c r="I6" s="116"/>
      <c r="J6" s="117"/>
    </row>
    <row r="7" spans="1:10" s="8" customFormat="1" ht="5.25" customHeight="1" thickBot="1" thickTop="1">
      <c r="A7" s="47"/>
      <c r="B7" s="47"/>
      <c r="C7" s="47"/>
      <c r="D7" s="47"/>
      <c r="E7" s="47"/>
      <c r="F7" s="78"/>
      <c r="G7" s="48"/>
      <c r="H7" s="48"/>
      <c r="I7" s="48"/>
      <c r="J7" s="47"/>
    </row>
    <row r="8" spans="1:10" s="8" customFormat="1" ht="14.25" thickBot="1" thickTop="1">
      <c r="A8" s="101" t="s">
        <v>1</v>
      </c>
      <c r="B8" s="135" t="s">
        <v>69</v>
      </c>
      <c r="C8" s="135" t="s">
        <v>53</v>
      </c>
      <c r="D8" s="103" t="s">
        <v>0</v>
      </c>
      <c r="E8" s="105" t="s">
        <v>2</v>
      </c>
      <c r="F8" s="107" t="s">
        <v>3</v>
      </c>
      <c r="G8" s="132" t="s">
        <v>4</v>
      </c>
      <c r="H8" s="133"/>
      <c r="I8" s="132" t="s">
        <v>5</v>
      </c>
      <c r="J8" s="134"/>
    </row>
    <row r="9" spans="1:10" s="8" customFormat="1" ht="13.5" thickBot="1">
      <c r="A9" s="102"/>
      <c r="B9" s="136"/>
      <c r="C9" s="136"/>
      <c r="D9" s="104"/>
      <c r="E9" s="106"/>
      <c r="F9" s="108"/>
      <c r="G9" s="24" t="s">
        <v>41</v>
      </c>
      <c r="H9" s="30" t="s">
        <v>52</v>
      </c>
      <c r="I9" s="24" t="s">
        <v>41</v>
      </c>
      <c r="J9" s="30" t="s">
        <v>52</v>
      </c>
    </row>
    <row r="10" spans="1:5" ht="5.25" customHeight="1" thickBot="1" thickTop="1">
      <c r="A10" s="46"/>
      <c r="B10" s="46"/>
      <c r="C10" s="46"/>
      <c r="D10" s="46"/>
      <c r="E10" s="46"/>
    </row>
    <row r="11" spans="1:10" ht="13.5" thickTop="1">
      <c r="A11" s="9">
        <v>1</v>
      </c>
      <c r="B11" s="140"/>
      <c r="C11" s="141"/>
      <c r="D11" s="10" t="s">
        <v>13</v>
      </c>
      <c r="E11" s="11"/>
      <c r="F11" s="79"/>
      <c r="G11" s="25"/>
      <c r="H11" s="31"/>
      <c r="I11" s="31"/>
      <c r="J11" s="12"/>
    </row>
    <row r="12" spans="1:14" s="23" customFormat="1" ht="12.75">
      <c r="A12" s="49" t="s">
        <v>35</v>
      </c>
      <c r="B12" s="43" t="s">
        <v>62</v>
      </c>
      <c r="C12" s="43" t="s">
        <v>54</v>
      </c>
      <c r="D12" s="33" t="s">
        <v>15</v>
      </c>
      <c r="E12" s="7" t="s">
        <v>7</v>
      </c>
      <c r="F12" s="76">
        <v>607</v>
      </c>
      <c r="G12" s="34">
        <f>M12*1.19957</f>
        <v>6.4536866</v>
      </c>
      <c r="H12" s="34">
        <f>N12*1.19957</f>
        <v>1.1275958</v>
      </c>
      <c r="I12" s="35">
        <f>F12*G12</f>
        <v>3917.3877662</v>
      </c>
      <c r="J12" s="36">
        <f>H12*F12</f>
        <v>684.4506505999999</v>
      </c>
      <c r="K12" s="22"/>
      <c r="M12" s="23">
        <v>5.38</v>
      </c>
      <c r="N12" s="23">
        <v>0.94</v>
      </c>
    </row>
    <row r="13" spans="1:14" s="23" customFormat="1" ht="12.75">
      <c r="A13" s="49" t="s">
        <v>36</v>
      </c>
      <c r="B13" s="43" t="s">
        <v>62</v>
      </c>
      <c r="C13" s="43" t="s">
        <v>64</v>
      </c>
      <c r="D13" s="33" t="s">
        <v>65</v>
      </c>
      <c r="E13" s="7" t="s">
        <v>6</v>
      </c>
      <c r="F13" s="76">
        <v>15000</v>
      </c>
      <c r="G13" s="34">
        <f aca="true" t="shared" si="0" ref="G13:G24">M13*1.19957</f>
        <v>0.47982800000000003</v>
      </c>
      <c r="H13" s="34">
        <f aca="true" t="shared" si="1" ref="H13:H24">N13*1.19957</f>
        <v>0.6357721000000001</v>
      </c>
      <c r="I13" s="35">
        <f>F13*G13</f>
        <v>7197.42</v>
      </c>
      <c r="J13" s="36">
        <f>H13*F13</f>
        <v>9536.5815</v>
      </c>
      <c r="K13" s="22"/>
      <c r="M13" s="23">
        <v>0.4</v>
      </c>
      <c r="N13" s="23">
        <v>0.53</v>
      </c>
    </row>
    <row r="14" spans="1:14" s="23" customFormat="1" ht="12.75">
      <c r="A14" s="49" t="s">
        <v>37</v>
      </c>
      <c r="B14" s="43" t="s">
        <v>62</v>
      </c>
      <c r="C14" s="43" t="s">
        <v>55</v>
      </c>
      <c r="D14" s="50" t="s">
        <v>10</v>
      </c>
      <c r="E14" s="7" t="s">
        <v>7</v>
      </c>
      <c r="F14" s="76">
        <v>20.86</v>
      </c>
      <c r="G14" s="34">
        <f t="shared" si="0"/>
        <v>104.4585556</v>
      </c>
      <c r="H14" s="34">
        <f t="shared" si="1"/>
        <v>26.3665486</v>
      </c>
      <c r="I14" s="35">
        <f>F14*G14</f>
        <v>2179.0054698159997</v>
      </c>
      <c r="J14" s="36">
        <f>H14*F14</f>
        <v>550.006203796</v>
      </c>
      <c r="K14" s="22"/>
      <c r="M14" s="23">
        <v>87.08</v>
      </c>
      <c r="N14" s="23">
        <v>21.98</v>
      </c>
    </row>
    <row r="15" spans="1:14" s="23" customFormat="1" ht="12.75">
      <c r="A15" s="49" t="s">
        <v>38</v>
      </c>
      <c r="B15" s="43" t="s">
        <v>62</v>
      </c>
      <c r="C15" s="43" t="s">
        <v>56</v>
      </c>
      <c r="D15" s="50" t="s">
        <v>16</v>
      </c>
      <c r="E15" s="7" t="s">
        <v>7</v>
      </c>
      <c r="F15" s="76">
        <f>F12*1.3</f>
        <v>789.1</v>
      </c>
      <c r="G15" s="34">
        <f t="shared" si="0"/>
        <v>0</v>
      </c>
      <c r="H15" s="34">
        <f t="shared" si="1"/>
        <v>16.3861262</v>
      </c>
      <c r="I15" s="35">
        <f>F15*G15</f>
        <v>0</v>
      </c>
      <c r="J15" s="36">
        <f>H15*F15</f>
        <v>12930.292184420001</v>
      </c>
      <c r="K15" s="22"/>
      <c r="M15" s="23">
        <v>0</v>
      </c>
      <c r="N15" s="23">
        <v>13.66</v>
      </c>
    </row>
    <row r="16" spans="1:14" s="23" customFormat="1" ht="12.75">
      <c r="A16" s="49" t="s">
        <v>39</v>
      </c>
      <c r="B16" s="43" t="s">
        <v>62</v>
      </c>
      <c r="C16" s="43" t="s">
        <v>57</v>
      </c>
      <c r="D16" s="50" t="s">
        <v>17</v>
      </c>
      <c r="E16" s="7" t="s">
        <v>7</v>
      </c>
      <c r="F16" s="76">
        <f>F15-F12</f>
        <v>182.10000000000002</v>
      </c>
      <c r="G16" s="34">
        <f t="shared" si="0"/>
        <v>5.0621854</v>
      </c>
      <c r="H16" s="34">
        <f t="shared" si="1"/>
        <v>0</v>
      </c>
      <c r="I16" s="35">
        <f>F16*G16</f>
        <v>921.8239613400001</v>
      </c>
      <c r="J16" s="36">
        <f>H16*F16</f>
        <v>0</v>
      </c>
      <c r="K16" s="22"/>
      <c r="M16" s="23">
        <v>4.22</v>
      </c>
      <c r="N16" s="23">
        <v>0</v>
      </c>
    </row>
    <row r="17" spans="1:10" ht="12.75">
      <c r="A17" s="13" t="s">
        <v>40</v>
      </c>
      <c r="B17" s="142"/>
      <c r="C17" s="143"/>
      <c r="D17" s="14" t="s">
        <v>19</v>
      </c>
      <c r="E17" s="15"/>
      <c r="F17" s="80"/>
      <c r="G17" s="16"/>
      <c r="H17" s="16"/>
      <c r="I17" s="32"/>
      <c r="J17" s="17"/>
    </row>
    <row r="18" spans="1:14" s="23" customFormat="1" ht="12.75">
      <c r="A18" s="49" t="s">
        <v>14</v>
      </c>
      <c r="B18" s="43" t="s">
        <v>62</v>
      </c>
      <c r="C18" s="43" t="s">
        <v>58</v>
      </c>
      <c r="D18" s="50" t="s">
        <v>22</v>
      </c>
      <c r="E18" s="7" t="s">
        <v>21</v>
      </c>
      <c r="F18" s="76">
        <v>5</v>
      </c>
      <c r="G18" s="34">
        <f t="shared" si="0"/>
        <v>1347.6449208000001</v>
      </c>
      <c r="H18" s="34">
        <f t="shared" si="1"/>
        <v>2170.4179881</v>
      </c>
      <c r="I18" s="35">
        <f>F18*G18</f>
        <v>6738.224604000001</v>
      </c>
      <c r="J18" s="36">
        <f>H18*F18</f>
        <v>10852.0899405</v>
      </c>
      <c r="K18" s="22"/>
      <c r="M18" s="23">
        <v>1123.44</v>
      </c>
      <c r="N18" s="23">
        <v>1809.33</v>
      </c>
    </row>
    <row r="19" spans="1:14" s="23" customFormat="1" ht="12.75">
      <c r="A19" s="49" t="s">
        <v>44</v>
      </c>
      <c r="B19" s="43" t="s">
        <v>62</v>
      </c>
      <c r="C19" s="43" t="s">
        <v>59</v>
      </c>
      <c r="D19" s="50" t="s">
        <v>45</v>
      </c>
      <c r="E19" s="7" t="s">
        <v>21</v>
      </c>
      <c r="F19" s="76">
        <v>2</v>
      </c>
      <c r="G19" s="34">
        <f t="shared" si="0"/>
        <v>323.164158</v>
      </c>
      <c r="H19" s="34">
        <f t="shared" si="1"/>
        <v>58.0711837</v>
      </c>
      <c r="I19" s="35">
        <f>F19*G19</f>
        <v>646.328316</v>
      </c>
      <c r="J19" s="36">
        <f>H19*F19</f>
        <v>116.1423674</v>
      </c>
      <c r="K19" s="22"/>
      <c r="M19" s="23">
        <v>269.4</v>
      </c>
      <c r="N19" s="23">
        <v>48.41</v>
      </c>
    </row>
    <row r="20" spans="1:10" ht="12.75">
      <c r="A20" s="13" t="s">
        <v>18</v>
      </c>
      <c r="B20" s="142"/>
      <c r="C20" s="143"/>
      <c r="D20" s="14" t="s">
        <v>24</v>
      </c>
      <c r="E20" s="15"/>
      <c r="F20" s="80"/>
      <c r="G20" s="16"/>
      <c r="H20" s="16"/>
      <c r="I20" s="32"/>
      <c r="J20" s="17"/>
    </row>
    <row r="21" spans="1:14" s="23" customFormat="1" ht="25.5">
      <c r="A21" s="49" t="s">
        <v>20</v>
      </c>
      <c r="B21" s="43" t="s">
        <v>62</v>
      </c>
      <c r="C21" s="43" t="s">
        <v>60</v>
      </c>
      <c r="D21" s="50" t="s">
        <v>43</v>
      </c>
      <c r="E21" s="7" t="s">
        <v>9</v>
      </c>
      <c r="F21" s="76">
        <f>Plan3!G14</f>
        <v>452</v>
      </c>
      <c r="G21" s="34">
        <f t="shared" si="0"/>
        <v>75.44095730000001</v>
      </c>
      <c r="H21" s="34">
        <f t="shared" si="1"/>
        <v>47.5509548</v>
      </c>
      <c r="I21" s="35">
        <f>F21*G21</f>
        <v>34099.31269960001</v>
      </c>
      <c r="J21" s="36">
        <f>H21*F21</f>
        <v>21493.0315696</v>
      </c>
      <c r="K21" s="22"/>
      <c r="M21" s="23">
        <v>62.89</v>
      </c>
      <c r="N21" s="23">
        <v>39.64</v>
      </c>
    </row>
    <row r="22" spans="1:14" s="23" customFormat="1" ht="25.5">
      <c r="A22" s="49" t="s">
        <v>66</v>
      </c>
      <c r="B22" s="43" t="s">
        <v>62</v>
      </c>
      <c r="C22" s="43" t="s">
        <v>67</v>
      </c>
      <c r="D22" s="50" t="s">
        <v>68</v>
      </c>
      <c r="E22" s="7" t="s">
        <v>9</v>
      </c>
      <c r="F22" s="76">
        <f>16*2</f>
        <v>32</v>
      </c>
      <c r="G22" s="34">
        <f t="shared" si="0"/>
        <v>7.845187800000001</v>
      </c>
      <c r="H22" s="34">
        <f t="shared" si="1"/>
        <v>21.6162514</v>
      </c>
      <c r="I22" s="35">
        <f>F22*G22</f>
        <v>251.04600960000002</v>
      </c>
      <c r="J22" s="36">
        <f>H22*F22</f>
        <v>691.7200448</v>
      </c>
      <c r="K22" s="22"/>
      <c r="M22" s="23">
        <v>6.54</v>
      </c>
      <c r="N22" s="23">
        <v>18.02</v>
      </c>
    </row>
    <row r="23" spans="1:10" ht="12.75">
      <c r="A23" s="49" t="s">
        <v>23</v>
      </c>
      <c r="B23" s="42"/>
      <c r="C23" s="42"/>
      <c r="D23" s="14" t="s">
        <v>26</v>
      </c>
      <c r="E23" s="15"/>
      <c r="F23" s="80"/>
      <c r="G23" s="16"/>
      <c r="H23" s="16"/>
      <c r="I23" s="32"/>
      <c r="J23" s="17"/>
    </row>
    <row r="24" spans="1:14" s="23" customFormat="1" ht="26.25" thickBot="1">
      <c r="A24" s="51" t="s">
        <v>25</v>
      </c>
      <c r="B24" s="43" t="s">
        <v>62</v>
      </c>
      <c r="C24" s="44" t="s">
        <v>61</v>
      </c>
      <c r="D24" s="52" t="s">
        <v>27</v>
      </c>
      <c r="E24" s="41" t="s">
        <v>6</v>
      </c>
      <c r="F24" s="81">
        <f>Plan3!G14*1.2</f>
        <v>542.4</v>
      </c>
      <c r="G24" s="34">
        <f t="shared" si="0"/>
        <v>2.3511572</v>
      </c>
      <c r="H24" s="34">
        <f t="shared" si="1"/>
        <v>0.1439484</v>
      </c>
      <c r="I24" s="35">
        <f>F24*G24</f>
        <v>1275.2676652799998</v>
      </c>
      <c r="J24" s="36">
        <f>H24*F24</f>
        <v>78.07761216</v>
      </c>
      <c r="K24" s="22"/>
      <c r="M24" s="23">
        <v>1.96</v>
      </c>
      <c r="N24" s="23">
        <v>0.12</v>
      </c>
    </row>
    <row r="25" spans="1:10" ht="14.25" thickBot="1" thickTop="1">
      <c r="A25" s="137" t="s">
        <v>63</v>
      </c>
      <c r="B25" s="138"/>
      <c r="C25" s="138"/>
      <c r="D25" s="138"/>
      <c r="E25" s="138"/>
      <c r="F25" s="138"/>
      <c r="G25" s="138"/>
      <c r="H25" s="138"/>
      <c r="I25" s="139"/>
      <c r="J25" s="18">
        <f>SUM(I12:J24)</f>
        <v>114158.20856511203</v>
      </c>
    </row>
    <row r="26" spans="1:10" ht="5.25" customHeight="1" thickTop="1">
      <c r="A26" s="53"/>
      <c r="B26" s="53"/>
      <c r="C26" s="53"/>
      <c r="D26" s="53"/>
      <c r="E26" s="53"/>
      <c r="F26" s="82"/>
      <c r="G26" s="53"/>
      <c r="H26" s="53"/>
      <c r="I26" s="53"/>
      <c r="J26" s="45"/>
    </row>
    <row r="29" spans="7:10" ht="13.5" thickBot="1">
      <c r="G29" s="130"/>
      <c r="H29" s="130"/>
      <c r="I29" s="130"/>
      <c r="J29" s="130"/>
    </row>
    <row r="30" spans="7:10" ht="12.75">
      <c r="G30" s="131" t="s">
        <v>51</v>
      </c>
      <c r="H30" s="131"/>
      <c r="I30" s="131"/>
      <c r="J30" s="131"/>
    </row>
    <row r="31" spans="7:10" ht="12.75">
      <c r="G31" s="118" t="s">
        <v>48</v>
      </c>
      <c r="H31" s="118"/>
      <c r="I31" s="118"/>
      <c r="J31" s="118"/>
    </row>
    <row r="32" spans="7:10" ht="12.75">
      <c r="G32" s="118" t="s">
        <v>49</v>
      </c>
      <c r="H32" s="118"/>
      <c r="I32" s="118"/>
      <c r="J32" s="118"/>
    </row>
    <row r="33" spans="7:10" ht="12.75">
      <c r="G33" s="118" t="s">
        <v>50</v>
      </c>
      <c r="H33" s="118"/>
      <c r="I33" s="118"/>
      <c r="J33" s="118"/>
    </row>
  </sheetData>
  <sheetProtection/>
  <mergeCells count="24">
    <mergeCell ref="B11:C11"/>
    <mergeCell ref="B17:C17"/>
    <mergeCell ref="B20:C20"/>
    <mergeCell ref="G32:J32"/>
    <mergeCell ref="G33:J33"/>
    <mergeCell ref="A1:D3"/>
    <mergeCell ref="A4:J4"/>
    <mergeCell ref="G29:J29"/>
    <mergeCell ref="G30:J30"/>
    <mergeCell ref="G31:J31"/>
    <mergeCell ref="G8:H8"/>
    <mergeCell ref="I8:J8"/>
    <mergeCell ref="C8:C9"/>
    <mergeCell ref="A25:I25"/>
    <mergeCell ref="L1:L4"/>
    <mergeCell ref="E1:J1"/>
    <mergeCell ref="A8:A9"/>
    <mergeCell ref="D8:D9"/>
    <mergeCell ref="E8:E9"/>
    <mergeCell ref="F8:F9"/>
    <mergeCell ref="F2:J2"/>
    <mergeCell ref="F3:J3"/>
    <mergeCell ref="A6:J6"/>
    <mergeCell ref="B8:B9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D1">
      <selection activeCell="D28" sqref="D28"/>
    </sheetView>
  </sheetViews>
  <sheetFormatPr defaultColWidth="9.140625" defaultRowHeight="12.75"/>
  <cols>
    <col min="1" max="1" width="3.57421875" style="5" bestFit="1" customWidth="1"/>
    <col min="2" max="3" width="10.7109375" style="5" customWidth="1"/>
    <col min="4" max="4" width="76.00390625" style="5" bestFit="1" customWidth="1"/>
    <col min="5" max="5" width="9.140625" style="5" bestFit="1" customWidth="1"/>
    <col min="6" max="6" width="8.57421875" style="6" bestFit="1" customWidth="1"/>
    <col min="7" max="7" width="13.28125" style="4" bestFit="1" customWidth="1"/>
    <col min="8" max="8" width="15.421875" style="4" bestFit="1" customWidth="1"/>
    <col min="9" max="9" width="13.28125" style="58" bestFit="1" customWidth="1"/>
    <col min="10" max="10" width="12.421875" style="84" customWidth="1"/>
    <col min="11" max="11" width="13.28125" style="58" bestFit="1" customWidth="1"/>
    <col min="12" max="12" width="12.421875" style="84" customWidth="1"/>
    <col min="13" max="13" width="13.28125" style="58" bestFit="1" customWidth="1"/>
    <col min="14" max="14" width="12.421875" style="84" customWidth="1"/>
  </cols>
  <sheetData>
    <row r="1" spans="1:14" ht="27.75" customHeight="1" thickBot="1" thickTop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4" t="s">
        <v>70</v>
      </c>
      <c r="L1" s="144"/>
      <c r="M1" s="144"/>
      <c r="N1" s="144"/>
    </row>
    <row r="2" spans="1:14" ht="27.75" customHeight="1" thickBot="1" thickTop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59" t="s">
        <v>11</v>
      </c>
      <c r="L2" s="145" t="s">
        <v>62</v>
      </c>
      <c r="M2" s="145"/>
      <c r="N2" s="145"/>
    </row>
    <row r="3" spans="1:14" ht="27.75" customHeight="1" thickBot="1" thickTop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60" t="s">
        <v>12</v>
      </c>
      <c r="L3" s="146">
        <v>43173</v>
      </c>
      <c r="M3" s="146"/>
      <c r="N3" s="146"/>
    </row>
    <row r="4" spans="1:14" ht="27.75" customHeight="1" thickBot="1" thickTop="1">
      <c r="A4" s="147" t="s">
        <v>71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5" ht="5.25" customHeight="1" thickBot="1" thickTop="1">
      <c r="A5" s="46"/>
      <c r="B5" s="46"/>
      <c r="C5" s="46"/>
      <c r="D5" s="46"/>
      <c r="E5" s="46"/>
    </row>
    <row r="6" spans="1:14" s="8" customFormat="1" ht="18" thickBot="1" thickTop="1">
      <c r="A6" s="115" t="s">
        <v>42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 s="8" customFormat="1" ht="5.25" customHeight="1" thickBot="1" thickTop="1">
      <c r="A7" s="47"/>
      <c r="B7" s="47"/>
      <c r="C7" s="47"/>
      <c r="D7" s="47"/>
      <c r="E7" s="47"/>
      <c r="F7" s="47"/>
      <c r="G7" s="48"/>
      <c r="H7" s="47"/>
      <c r="J7" s="85"/>
      <c r="L7" s="85"/>
      <c r="N7" s="85"/>
    </row>
    <row r="8" spans="1:14" s="8" customFormat="1" ht="14.25" thickBot="1" thickTop="1">
      <c r="A8" s="149" t="s">
        <v>1</v>
      </c>
      <c r="B8" s="151" t="s">
        <v>69</v>
      </c>
      <c r="C8" s="151" t="s">
        <v>53</v>
      </c>
      <c r="D8" s="151" t="s">
        <v>0</v>
      </c>
      <c r="E8" s="153" t="s">
        <v>2</v>
      </c>
      <c r="F8" s="151" t="s">
        <v>3</v>
      </c>
      <c r="G8" s="160" t="s">
        <v>5</v>
      </c>
      <c r="H8" s="160"/>
      <c r="I8" s="158" t="s">
        <v>73</v>
      </c>
      <c r="J8" s="158"/>
      <c r="K8" s="158" t="s">
        <v>74</v>
      </c>
      <c r="L8" s="158"/>
      <c r="M8" s="158" t="s">
        <v>75</v>
      </c>
      <c r="N8" s="159"/>
    </row>
    <row r="9" spans="1:14" s="8" customFormat="1" ht="13.5" thickBot="1">
      <c r="A9" s="150"/>
      <c r="B9" s="152"/>
      <c r="C9" s="152"/>
      <c r="D9" s="152"/>
      <c r="E9" s="154"/>
      <c r="F9" s="152"/>
      <c r="G9" s="61" t="s">
        <v>41</v>
      </c>
      <c r="H9" s="61" t="s">
        <v>52</v>
      </c>
      <c r="I9" s="62" t="s">
        <v>76</v>
      </c>
      <c r="J9" s="86" t="s">
        <v>77</v>
      </c>
      <c r="K9" s="62" t="s">
        <v>76</v>
      </c>
      <c r="L9" s="86" t="s">
        <v>77</v>
      </c>
      <c r="M9" s="62" t="s">
        <v>76</v>
      </c>
      <c r="N9" s="91" t="s">
        <v>77</v>
      </c>
    </row>
    <row r="10" spans="1:5" ht="5.25" customHeight="1" thickBot="1" thickTop="1">
      <c r="A10" s="46"/>
      <c r="B10" s="46"/>
      <c r="C10" s="46"/>
      <c r="D10" s="46"/>
      <c r="E10" s="46"/>
    </row>
    <row r="11" spans="1:14" ht="13.5" thickTop="1">
      <c r="A11" s="63">
        <v>1</v>
      </c>
      <c r="B11" s="155"/>
      <c r="C11" s="155"/>
      <c r="D11" s="64" t="s">
        <v>13</v>
      </c>
      <c r="E11" s="65"/>
      <c r="F11" s="66"/>
      <c r="G11" s="67"/>
      <c r="H11" s="67"/>
      <c r="I11" s="67"/>
      <c r="J11" s="87"/>
      <c r="K11" s="67"/>
      <c r="L11" s="87"/>
      <c r="M11" s="67"/>
      <c r="N11" s="92"/>
    </row>
    <row r="12" spans="1:14" s="23" customFormat="1" ht="12.75">
      <c r="A12" s="54" t="s">
        <v>35</v>
      </c>
      <c r="B12" s="68" t="s">
        <v>62</v>
      </c>
      <c r="C12" s="68" t="s">
        <v>54</v>
      </c>
      <c r="D12" s="27" t="s">
        <v>15</v>
      </c>
      <c r="E12" s="28" t="s">
        <v>7</v>
      </c>
      <c r="F12" s="37">
        <v>607</v>
      </c>
      <c r="G12" s="35">
        <v>3917.3877662</v>
      </c>
      <c r="H12" s="36">
        <v>684.4506505999999</v>
      </c>
      <c r="I12" s="38">
        <f>SUM(G12:H12)</f>
        <v>4601.8384168</v>
      </c>
      <c r="J12" s="88">
        <f>I12/$H$25</f>
        <v>0.04031106019130692</v>
      </c>
      <c r="K12" s="38"/>
      <c r="L12" s="88"/>
      <c r="M12" s="38"/>
      <c r="N12" s="93"/>
    </row>
    <row r="13" spans="1:14" s="23" customFormat="1" ht="12.75">
      <c r="A13" s="54" t="s">
        <v>36</v>
      </c>
      <c r="B13" s="68" t="s">
        <v>62</v>
      </c>
      <c r="C13" s="68" t="s">
        <v>64</v>
      </c>
      <c r="D13" s="27" t="s">
        <v>65</v>
      </c>
      <c r="E13" s="28" t="s">
        <v>6</v>
      </c>
      <c r="F13" s="37">
        <v>42350</v>
      </c>
      <c r="G13" s="35">
        <v>7197.42</v>
      </c>
      <c r="H13" s="36">
        <v>9536.5815</v>
      </c>
      <c r="I13" s="38">
        <f>SUM(G13:H13)</f>
        <v>16734.0015</v>
      </c>
      <c r="J13" s="88">
        <f>I13/$H$25</f>
        <v>0.14658605553060586</v>
      </c>
      <c r="K13" s="38"/>
      <c r="L13" s="88"/>
      <c r="M13" s="38"/>
      <c r="N13" s="93"/>
    </row>
    <row r="14" spans="1:14" s="23" customFormat="1" ht="12.75">
      <c r="A14" s="54" t="s">
        <v>37</v>
      </c>
      <c r="B14" s="68" t="s">
        <v>62</v>
      </c>
      <c r="C14" s="68" t="s">
        <v>55</v>
      </c>
      <c r="D14" s="55" t="s">
        <v>10</v>
      </c>
      <c r="E14" s="28" t="s">
        <v>7</v>
      </c>
      <c r="F14" s="37">
        <v>20.86</v>
      </c>
      <c r="G14" s="35">
        <v>2179.0054698159997</v>
      </c>
      <c r="H14" s="36">
        <v>550.006203796</v>
      </c>
      <c r="I14" s="38">
        <f>SUM(G14:H14)</f>
        <v>2729.011673612</v>
      </c>
      <c r="J14" s="88">
        <f>I14/$H$25</f>
        <v>0.023905522939732037</v>
      </c>
      <c r="K14" s="38"/>
      <c r="L14" s="88"/>
      <c r="M14" s="38"/>
      <c r="N14" s="93"/>
    </row>
    <row r="15" spans="1:14" s="23" customFormat="1" ht="12.75">
      <c r="A15" s="54" t="s">
        <v>38</v>
      </c>
      <c r="B15" s="68" t="s">
        <v>62</v>
      </c>
      <c r="C15" s="68" t="s">
        <v>56</v>
      </c>
      <c r="D15" s="55" t="s">
        <v>16</v>
      </c>
      <c r="E15" s="28" t="s">
        <v>7</v>
      </c>
      <c r="F15" s="37">
        <f>F12*1.3</f>
        <v>789.1</v>
      </c>
      <c r="G15" s="35">
        <v>0</v>
      </c>
      <c r="H15" s="36">
        <v>12930.292184420001</v>
      </c>
      <c r="I15" s="38"/>
      <c r="J15" s="88"/>
      <c r="K15" s="38"/>
      <c r="L15" s="88"/>
      <c r="M15" s="38">
        <f>SUM(G15:H15)</f>
        <v>12930.292184420001</v>
      </c>
      <c r="N15" s="88">
        <f>M15/$H$25</f>
        <v>0.11326642513880195</v>
      </c>
    </row>
    <row r="16" spans="1:14" s="23" customFormat="1" ht="12.75">
      <c r="A16" s="54" t="s">
        <v>39</v>
      </c>
      <c r="B16" s="68" t="s">
        <v>62</v>
      </c>
      <c r="C16" s="68" t="s">
        <v>57</v>
      </c>
      <c r="D16" s="55" t="s">
        <v>17</v>
      </c>
      <c r="E16" s="28" t="s">
        <v>7</v>
      </c>
      <c r="F16" s="37">
        <f>F15-F12</f>
        <v>182.10000000000002</v>
      </c>
      <c r="G16" s="35">
        <v>921.8239613400001</v>
      </c>
      <c r="H16" s="36">
        <v>0</v>
      </c>
      <c r="I16" s="38"/>
      <c r="J16" s="88"/>
      <c r="K16" s="38">
        <f>SUM(G16:H16)</f>
        <v>921.8239613400001</v>
      </c>
      <c r="L16" s="88">
        <f>K16/$H$25</f>
        <v>0.008074968702878887</v>
      </c>
      <c r="M16" s="38"/>
      <c r="N16" s="93"/>
    </row>
    <row r="17" spans="1:14" ht="12.75">
      <c r="A17" s="69" t="s">
        <v>40</v>
      </c>
      <c r="B17" s="156"/>
      <c r="C17" s="156"/>
      <c r="D17" s="70" t="s">
        <v>19</v>
      </c>
      <c r="E17" s="71"/>
      <c r="F17" s="72"/>
      <c r="G17" s="32"/>
      <c r="H17" s="17"/>
      <c r="I17" s="72"/>
      <c r="J17" s="89"/>
      <c r="K17" s="72"/>
      <c r="L17" s="89"/>
      <c r="M17" s="72"/>
      <c r="N17" s="94"/>
    </row>
    <row r="18" spans="1:14" s="23" customFormat="1" ht="12.75">
      <c r="A18" s="54" t="s">
        <v>14</v>
      </c>
      <c r="B18" s="68" t="s">
        <v>62</v>
      </c>
      <c r="C18" s="68" t="s">
        <v>58</v>
      </c>
      <c r="D18" s="55" t="s">
        <v>22</v>
      </c>
      <c r="E18" s="28" t="s">
        <v>21</v>
      </c>
      <c r="F18" s="37">
        <v>7</v>
      </c>
      <c r="G18" s="35">
        <v>6738.224604000001</v>
      </c>
      <c r="H18" s="36">
        <v>10852.0899405</v>
      </c>
      <c r="I18" s="38"/>
      <c r="J18" s="88"/>
      <c r="K18" s="38">
        <f>SUM(G18:H18)</f>
        <v>17590.3145445</v>
      </c>
      <c r="L18" s="88">
        <f>K18/$H$25</f>
        <v>0.15408716346899465</v>
      </c>
      <c r="M18" s="38"/>
      <c r="N18" s="93"/>
    </row>
    <row r="19" spans="1:14" s="23" customFormat="1" ht="12.75">
      <c r="A19" s="54" t="s">
        <v>44</v>
      </c>
      <c r="B19" s="68" t="s">
        <v>62</v>
      </c>
      <c r="C19" s="68" t="s">
        <v>59</v>
      </c>
      <c r="D19" s="55" t="s">
        <v>45</v>
      </c>
      <c r="E19" s="28" t="s">
        <v>21</v>
      </c>
      <c r="F19" s="37">
        <v>2</v>
      </c>
      <c r="G19" s="35">
        <v>646.328316</v>
      </c>
      <c r="H19" s="36">
        <v>116.1423674</v>
      </c>
      <c r="I19" s="38"/>
      <c r="J19" s="88"/>
      <c r="K19" s="38">
        <f>SUM(G19:H19)</f>
        <v>762.4706834</v>
      </c>
      <c r="L19" s="88">
        <f>K19/$H$25</f>
        <v>0.00667907015171066</v>
      </c>
      <c r="M19" s="38"/>
      <c r="N19" s="93"/>
    </row>
    <row r="20" spans="1:14" ht="12.75">
      <c r="A20" s="69" t="s">
        <v>18</v>
      </c>
      <c r="B20" s="156"/>
      <c r="C20" s="156"/>
      <c r="D20" s="70" t="s">
        <v>24</v>
      </c>
      <c r="E20" s="71"/>
      <c r="F20" s="72"/>
      <c r="G20" s="32"/>
      <c r="H20" s="17"/>
      <c r="I20" s="72"/>
      <c r="J20" s="89"/>
      <c r="K20" s="72"/>
      <c r="L20" s="89"/>
      <c r="M20" s="72"/>
      <c r="N20" s="94"/>
    </row>
    <row r="21" spans="1:14" s="23" customFormat="1" ht="25.5">
      <c r="A21" s="54" t="s">
        <v>20</v>
      </c>
      <c r="B21" s="68" t="s">
        <v>62</v>
      </c>
      <c r="C21" s="68" t="s">
        <v>60</v>
      </c>
      <c r="D21" s="55" t="s">
        <v>43</v>
      </c>
      <c r="E21" s="28" t="s">
        <v>9</v>
      </c>
      <c r="F21" s="73">
        <f>Plan3!G14</f>
        <v>452</v>
      </c>
      <c r="G21" s="35">
        <v>34099.31269960001</v>
      </c>
      <c r="H21" s="36">
        <v>21493.0315696</v>
      </c>
      <c r="I21" s="38"/>
      <c r="J21" s="88"/>
      <c r="K21" s="38">
        <f>SUM(G21:H21)</f>
        <v>55592.34426920001</v>
      </c>
      <c r="L21" s="88">
        <f>K21/$H$25</f>
        <v>0.4869763196878829</v>
      </c>
      <c r="M21" s="38"/>
      <c r="N21" s="93"/>
    </row>
    <row r="22" spans="1:14" s="23" customFormat="1" ht="25.5">
      <c r="A22" s="54" t="s">
        <v>66</v>
      </c>
      <c r="B22" s="68" t="s">
        <v>62</v>
      </c>
      <c r="C22" s="68" t="s">
        <v>67</v>
      </c>
      <c r="D22" s="55" t="s">
        <v>68</v>
      </c>
      <c r="E22" s="28" t="s">
        <v>9</v>
      </c>
      <c r="F22" s="73">
        <f>16*3.5</f>
        <v>56</v>
      </c>
      <c r="G22" s="35">
        <v>251.04600960000002</v>
      </c>
      <c r="H22" s="36">
        <v>691.7200448</v>
      </c>
      <c r="I22" s="38"/>
      <c r="J22" s="88"/>
      <c r="K22" s="38"/>
      <c r="L22" s="88"/>
      <c r="M22" s="38">
        <f>SUM(G22:H22)</f>
        <v>942.7660544</v>
      </c>
      <c r="N22" s="88">
        <f>M22/$H$25</f>
        <v>0.008258416685492027</v>
      </c>
    </row>
    <row r="23" spans="1:14" ht="12.75">
      <c r="A23" s="54" t="s">
        <v>23</v>
      </c>
      <c r="B23" s="74"/>
      <c r="C23" s="74"/>
      <c r="D23" s="70" t="s">
        <v>26</v>
      </c>
      <c r="E23" s="71"/>
      <c r="F23" s="72"/>
      <c r="G23" s="32"/>
      <c r="H23" s="17"/>
      <c r="I23" s="72"/>
      <c r="J23" s="89"/>
      <c r="K23" s="72"/>
      <c r="L23" s="89"/>
      <c r="M23" s="72"/>
      <c r="N23" s="94"/>
    </row>
    <row r="24" spans="1:14" s="23" customFormat="1" ht="26.25" thickBot="1">
      <c r="A24" s="56" t="s">
        <v>25</v>
      </c>
      <c r="B24" s="75" t="s">
        <v>62</v>
      </c>
      <c r="C24" s="75" t="s">
        <v>61</v>
      </c>
      <c r="D24" s="57" t="s">
        <v>27</v>
      </c>
      <c r="E24" s="29" t="s">
        <v>6</v>
      </c>
      <c r="F24" s="39">
        <f>Plan3!G14*1.2</f>
        <v>542.4</v>
      </c>
      <c r="G24" s="35">
        <v>1275.2676652799998</v>
      </c>
      <c r="H24" s="36">
        <v>78.07761216</v>
      </c>
      <c r="I24" s="40"/>
      <c r="J24" s="90"/>
      <c r="K24" s="40"/>
      <c r="L24" s="90"/>
      <c r="M24" s="40">
        <f>SUM(G24:H24)</f>
        <v>1353.3452774399998</v>
      </c>
      <c r="N24" s="88">
        <f>M24/$H$25</f>
        <v>0.011854997502593927</v>
      </c>
    </row>
    <row r="25" spans="1:14" ht="14.25" thickBot="1" thickTop="1">
      <c r="A25" s="137" t="s">
        <v>63</v>
      </c>
      <c r="B25" s="138"/>
      <c r="C25" s="138"/>
      <c r="D25" s="138"/>
      <c r="E25" s="138"/>
      <c r="F25" s="138"/>
      <c r="G25" s="139"/>
      <c r="H25" s="18">
        <f>SUM(G12:H24)</f>
        <v>114158.20856511203</v>
      </c>
      <c r="I25" s="18">
        <f aca="true" t="shared" si="0" ref="I25:N25">SUM(I12:I24)</f>
        <v>24064.851590412</v>
      </c>
      <c r="J25" s="83">
        <f t="shared" si="0"/>
        <v>0.2108026386616448</v>
      </c>
      <c r="K25" s="18">
        <f t="shared" si="0"/>
        <v>74866.95345844001</v>
      </c>
      <c r="L25" s="83">
        <f t="shared" si="0"/>
        <v>0.655817522011467</v>
      </c>
      <c r="M25" s="18">
        <f t="shared" si="0"/>
        <v>15226.403516260001</v>
      </c>
      <c r="N25" s="83">
        <f t="shared" si="0"/>
        <v>0.1333798393268879</v>
      </c>
    </row>
    <row r="26" spans="1:8" ht="5.25" customHeight="1" thickTop="1">
      <c r="A26" s="53"/>
      <c r="B26" s="53"/>
      <c r="C26" s="53"/>
      <c r="D26" s="53"/>
      <c r="E26" s="53"/>
      <c r="F26" s="53"/>
      <c r="G26" s="53"/>
      <c r="H26" s="45"/>
    </row>
    <row r="29" spans="7:10" ht="12.75">
      <c r="G29" s="157"/>
      <c r="H29" s="157"/>
      <c r="I29" s="95"/>
      <c r="J29" s="96"/>
    </row>
    <row r="30" spans="7:10" ht="12.75">
      <c r="G30" s="131" t="s">
        <v>51</v>
      </c>
      <c r="H30" s="131"/>
      <c r="I30" s="131"/>
      <c r="J30" s="131"/>
    </row>
    <row r="31" spans="7:10" ht="12.75">
      <c r="G31" s="118" t="s">
        <v>48</v>
      </c>
      <c r="H31" s="118"/>
      <c r="I31" s="118"/>
      <c r="J31" s="118"/>
    </row>
    <row r="32" spans="7:10" ht="12.75">
      <c r="G32" s="118" t="s">
        <v>49</v>
      </c>
      <c r="H32" s="118"/>
      <c r="I32" s="118"/>
      <c r="J32" s="118"/>
    </row>
    <row r="33" spans="7:10" ht="12.75">
      <c r="G33" s="118" t="s">
        <v>50</v>
      </c>
      <c r="H33" s="118"/>
      <c r="I33" s="118"/>
      <c r="J33" s="118"/>
    </row>
  </sheetData>
  <sheetProtection/>
  <mergeCells count="25">
    <mergeCell ref="I8:J8"/>
    <mergeCell ref="K8:L8"/>
    <mergeCell ref="M8:N8"/>
    <mergeCell ref="G30:J30"/>
    <mergeCell ref="G31:J31"/>
    <mergeCell ref="G32:J32"/>
    <mergeCell ref="G8:H8"/>
    <mergeCell ref="G33:J33"/>
    <mergeCell ref="B11:C11"/>
    <mergeCell ref="B17:C17"/>
    <mergeCell ref="B20:C20"/>
    <mergeCell ref="A25:G25"/>
    <mergeCell ref="G29:H29"/>
    <mergeCell ref="A8:A9"/>
    <mergeCell ref="B8:B9"/>
    <mergeCell ref="C8:C9"/>
    <mergeCell ref="D8:D9"/>
    <mergeCell ref="E8:E9"/>
    <mergeCell ref="F8:F9"/>
    <mergeCell ref="A6:N6"/>
    <mergeCell ref="K1:N1"/>
    <mergeCell ref="L2:N2"/>
    <mergeCell ref="L3:N3"/>
    <mergeCell ref="A4:N4"/>
    <mergeCell ref="A1:J3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61" r:id="rId2"/>
  <colBreaks count="2" manualBreakCount="2">
    <brk id="14" max="32" man="1"/>
    <brk id="15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8:M21"/>
  <sheetViews>
    <sheetView zoomScalePageLayoutView="0" workbookViewId="0" topLeftCell="A1">
      <selection activeCell="C36" sqref="C36"/>
    </sheetView>
  </sheetViews>
  <sheetFormatPr defaultColWidth="9.140625" defaultRowHeight="12.75"/>
  <cols>
    <col min="7" max="7" width="16.140625" style="0" bestFit="1" customWidth="1"/>
    <col min="8" max="8" width="11.00390625" style="0" bestFit="1" customWidth="1"/>
    <col min="9" max="9" width="9.28125" style="0" bestFit="1" customWidth="1"/>
    <col min="10" max="10" width="14.00390625" style="0" bestFit="1" customWidth="1"/>
    <col min="11" max="11" width="16.7109375" style="0" bestFit="1" customWidth="1"/>
    <col min="13" max="13" width="12.28125" style="0" bestFit="1" customWidth="1"/>
  </cols>
  <sheetData>
    <row r="8" spans="6:13" ht="12.75">
      <c r="F8" s="161" t="s">
        <v>46</v>
      </c>
      <c r="G8" s="161"/>
      <c r="H8" s="161"/>
      <c r="I8" s="161"/>
      <c r="J8" s="161"/>
      <c r="K8" s="161"/>
      <c r="L8" s="161"/>
      <c r="M8" s="161"/>
    </row>
    <row r="9" spans="6:13" ht="12.75">
      <c r="F9" s="2"/>
      <c r="G9" s="2" t="s">
        <v>28</v>
      </c>
      <c r="H9" s="2" t="s">
        <v>29</v>
      </c>
      <c r="I9" s="2" t="s">
        <v>30</v>
      </c>
      <c r="J9" s="2" t="s">
        <v>31</v>
      </c>
      <c r="K9" s="2" t="s">
        <v>32</v>
      </c>
      <c r="L9" s="2" t="s">
        <v>34</v>
      </c>
      <c r="M9" s="2" t="s">
        <v>33</v>
      </c>
    </row>
    <row r="10" spans="6:13" ht="12.75">
      <c r="F10">
        <v>0.07</v>
      </c>
      <c r="G10" s="3">
        <v>122</v>
      </c>
      <c r="H10" s="3">
        <v>0.6</v>
      </c>
      <c r="I10" s="3">
        <v>1.8</v>
      </c>
      <c r="J10" s="3">
        <f>G10*H10*I10</f>
        <v>131.76000000000002</v>
      </c>
      <c r="K10" s="3">
        <f>G10*I10*2</f>
        <v>439.2</v>
      </c>
      <c r="L10" s="3">
        <f>G10*H10*F10</f>
        <v>5.1240000000000006</v>
      </c>
      <c r="M10" s="3">
        <f>(J10-('[1]Plan1'!$F$3*0.15*0.15*G10)/4)*1.3</f>
        <v>168.485306653925</v>
      </c>
    </row>
    <row r="11" spans="6:13" ht="12.75">
      <c r="F11">
        <v>0.07</v>
      </c>
      <c r="G11" s="3">
        <v>121</v>
      </c>
      <c r="H11" s="3">
        <v>0.6</v>
      </c>
      <c r="I11" s="3">
        <v>1.8</v>
      </c>
      <c r="J11" s="3">
        <f>G11*H11*I11</f>
        <v>130.68</v>
      </c>
      <c r="K11" s="3">
        <f>G11*I11*2</f>
        <v>435.6</v>
      </c>
      <c r="L11" s="3">
        <f>G11*H11*F11</f>
        <v>5.082</v>
      </c>
      <c r="M11" s="3">
        <f>(J11-('[1]Plan1'!$F$3*0.15*0.15*G11)/4)*1.3</f>
        <v>167.10427955020427</v>
      </c>
    </row>
    <row r="12" spans="6:13" ht="12.75">
      <c r="F12">
        <v>0.07</v>
      </c>
      <c r="G12" s="3">
        <v>173</v>
      </c>
      <c r="H12" s="3">
        <v>0.6</v>
      </c>
      <c r="I12" s="3">
        <v>1.8</v>
      </c>
      <c r="J12" s="3">
        <f>G12*H12*I12</f>
        <v>186.84</v>
      </c>
      <c r="K12" s="3">
        <f>G12*I12*2</f>
        <v>622.8000000000001</v>
      </c>
      <c r="L12" s="3">
        <f>G12*H12*F12</f>
        <v>7.266000000000001</v>
      </c>
      <c r="M12" s="3">
        <f>(J12-('[1]Plan1'!$F$3*0.15*0.15*G12)/4)*1.3</f>
        <v>238.91768894368047</v>
      </c>
    </row>
    <row r="13" spans="6:13" ht="12.75">
      <c r="F13">
        <v>0.07</v>
      </c>
      <c r="G13" s="3">
        <v>36</v>
      </c>
      <c r="H13" s="3">
        <v>0.6</v>
      </c>
      <c r="I13" s="3">
        <v>1</v>
      </c>
      <c r="J13" s="3">
        <f>G13*H13*I13</f>
        <v>21.599999999999998</v>
      </c>
      <c r="K13" s="3">
        <f>G13*I13*2</f>
        <v>72</v>
      </c>
      <c r="L13" s="3">
        <f>G13*H13*F13</f>
        <v>1.512</v>
      </c>
      <c r="M13" s="3">
        <f>(J13-('[1]Plan1'!$F$3*0.15*0.15*G13)/4)*1.3</f>
        <v>27.25297573394506</v>
      </c>
    </row>
    <row r="14" spans="7:13" ht="12.75">
      <c r="G14" s="3">
        <f>SUM(G10:G13)</f>
        <v>452</v>
      </c>
      <c r="H14" s="3"/>
      <c r="I14" s="3"/>
      <c r="J14" s="3">
        <f>SUM(J10:J13)</f>
        <v>470.8800000000001</v>
      </c>
      <c r="K14" s="3">
        <f>SUM(K10:K13)</f>
        <v>1569.6</v>
      </c>
      <c r="L14" s="3">
        <f>SUM(L10:L13)</f>
        <v>18.984</v>
      </c>
      <c r="M14" s="3">
        <f>SUM(M10:M13)</f>
        <v>601.7602508817548</v>
      </c>
    </row>
    <row r="16" spans="6:13" ht="12.75">
      <c r="F16" s="161" t="s">
        <v>47</v>
      </c>
      <c r="G16" s="161"/>
      <c r="H16" s="161"/>
      <c r="I16" s="161"/>
      <c r="J16" s="161"/>
      <c r="K16" s="161"/>
      <c r="L16" s="161"/>
      <c r="M16" s="161"/>
    </row>
    <row r="17" spans="6:13" ht="12.75">
      <c r="F17" s="2"/>
      <c r="G17" s="2" t="s">
        <v>28</v>
      </c>
      <c r="H17" s="2" t="s">
        <v>29</v>
      </c>
      <c r="I17" s="2" t="s">
        <v>30</v>
      </c>
      <c r="J17" s="2" t="s">
        <v>31</v>
      </c>
      <c r="K17" s="2" t="s">
        <v>32</v>
      </c>
      <c r="L17" s="2" t="s">
        <v>34</v>
      </c>
      <c r="M17" s="2" t="s">
        <v>33</v>
      </c>
    </row>
    <row r="18" spans="6:13" ht="12.75">
      <c r="F18">
        <v>0.07</v>
      </c>
      <c r="G18" s="3"/>
      <c r="H18" s="3">
        <v>0.6</v>
      </c>
      <c r="I18" s="3">
        <v>0.6</v>
      </c>
      <c r="J18" s="3">
        <f>G18*H18*I18</f>
        <v>0</v>
      </c>
      <c r="K18" s="3">
        <f>G18*I18*2</f>
        <v>0</v>
      </c>
      <c r="L18" s="3">
        <f>G18*H18*F18</f>
        <v>0</v>
      </c>
      <c r="M18" s="3">
        <f>(J18-('[1]Plan1'!$F$3*0.15*0.15*G18)/4)*1.3</f>
        <v>0</v>
      </c>
    </row>
    <row r="19" spans="6:13" ht="12.75">
      <c r="F19">
        <v>0.07</v>
      </c>
      <c r="G19" s="3"/>
      <c r="H19" s="3">
        <v>0.6</v>
      </c>
      <c r="I19" s="3">
        <v>0.6</v>
      </c>
      <c r="J19" s="3">
        <f>G19*H19*I19</f>
        <v>0</v>
      </c>
      <c r="K19" s="3">
        <f>G19*I19*2</f>
        <v>0</v>
      </c>
      <c r="L19" s="3">
        <f>G19*H19*F19</f>
        <v>0</v>
      </c>
      <c r="M19" s="3">
        <f>(J19-('[1]Plan1'!$F$3*0.15*0.15*G19)/4)*1.3</f>
        <v>0</v>
      </c>
    </row>
    <row r="20" spans="6:13" ht="12.75">
      <c r="F20">
        <v>0.07</v>
      </c>
      <c r="G20" s="3"/>
      <c r="H20" s="3">
        <v>1</v>
      </c>
      <c r="I20" s="3">
        <v>0.6</v>
      </c>
      <c r="J20" s="3">
        <f>G20*H20*I20</f>
        <v>0</v>
      </c>
      <c r="K20" s="3">
        <f>G20*I20*2</f>
        <v>0</v>
      </c>
      <c r="L20" s="3">
        <f>G20*H20*F20</f>
        <v>0</v>
      </c>
      <c r="M20" s="3">
        <f>(J20-('[1]Plan1'!$F$3*0.15*0.15*G20)/4)*1.3</f>
        <v>0</v>
      </c>
    </row>
    <row r="21" spans="7:13" ht="12.75">
      <c r="G21" s="3">
        <f>SUM(G18:G20)</f>
        <v>0</v>
      </c>
      <c r="H21" s="3"/>
      <c r="I21" s="3"/>
      <c r="J21" s="3">
        <f>SUM(J18:J20)</f>
        <v>0</v>
      </c>
      <c r="K21" s="3">
        <f>SUM(K18:K20)</f>
        <v>0</v>
      </c>
      <c r="L21" s="3">
        <f>SUM(L18:L20)</f>
        <v>0</v>
      </c>
      <c r="M21" s="3">
        <f>SUM(M18:M20)</f>
        <v>0</v>
      </c>
    </row>
  </sheetData>
  <sheetProtection/>
  <mergeCells count="2">
    <mergeCell ref="F8:M8"/>
    <mergeCell ref="F16:M1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Tributos</cp:lastModifiedBy>
  <cp:lastPrinted>2018-03-14T15:17:44Z</cp:lastPrinted>
  <dcterms:created xsi:type="dcterms:W3CDTF">1999-02-01T16:53:28Z</dcterms:created>
  <dcterms:modified xsi:type="dcterms:W3CDTF">2018-05-14T18:02:21Z</dcterms:modified>
  <cp:category/>
  <cp:version/>
  <cp:contentType/>
  <cp:contentStatus/>
</cp:coreProperties>
</file>